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0"/>
  <workbookPr defaultThemeVersion="166925"/>
  <mc:AlternateContent xmlns:mc="http://schemas.openxmlformats.org/markup-compatibility/2006">
    <mc:Choice Requires="x15">
      <x15ac:absPath xmlns:x15ac="http://schemas.microsoft.com/office/spreadsheetml/2010/11/ac" url="C:\Users\a262564\Documents\L4b - MASE\00-JEF-IPCEI\Nuova valutazione per altro\"/>
    </mc:Choice>
  </mc:AlternateContent>
  <xr:revisionPtr revIDLastSave="0" documentId="8_{3C03DAB1-51C2-4E96-96EE-7F6026C70057}" xr6:coauthVersionLast="47" xr6:coauthVersionMax="47" xr10:uidLastSave="{00000000-0000-0000-0000-000000000000}"/>
  <workbookProtection workbookAlgorithmName="SHA-512" workbookHashValue="O9I2m1kHmj/lM+2I+A0lmCF5sTAzTk4FfIcXD5S3rCgTCDI7bIsxVjdcLsJ/VU4DiP+kwq2gH6V3eOmpNt9Adw==" workbookSaltValue="xhCUT4dWXBfH1yxJL99WHQ==" workbookSpinCount="100000" lockStructure="1"/>
  <bookViews>
    <workbookView xWindow="-120" yWindow="-120" windowWidth="29040" windowHeight="15720" activeTab="1" xr2:uid="{2AA5FEAA-E31B-4D23-80B8-FBC16F8A72D0}"/>
  </bookViews>
  <sheets>
    <sheet name="Istruzioni per la compilazione" sheetId="3" r:id="rId1"/>
    <sheet name="Tabella parametri" sheetId="1" r:id="rId2"/>
    <sheet name="Elenchi" sheetId="2" state="hidden" r:id="rId3"/>
  </sheets>
  <definedNames>
    <definedName name="_xlnm._FilterDatabase" localSheetId="1" hidden="1">'Tabella parametri'!$B$7:$DE$22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X22" i="1" l="1"/>
  <c r="BX21" i="1"/>
  <c r="BX20" i="1"/>
  <c r="BX19" i="1"/>
  <c r="BX18" i="1"/>
  <c r="BX17" i="1"/>
  <c r="BX16" i="1"/>
  <c r="BX15" i="1"/>
  <c r="BX14" i="1"/>
  <c r="BX13" i="1"/>
  <c r="BX12" i="1"/>
  <c r="BX11" i="1"/>
  <c r="BX10" i="1"/>
  <c r="BX9" i="1"/>
  <c r="BX8" i="1"/>
  <c r="K22" i="1" l="1"/>
  <c r="K21" i="1"/>
  <c r="K20" i="1"/>
  <c r="K19" i="1"/>
  <c r="K18" i="1"/>
  <c r="K17" i="1"/>
  <c r="K16" i="1"/>
  <c r="K15" i="1"/>
  <c r="K11" i="1"/>
  <c r="CF8" i="1" a="1"/>
  <c r="CF8" i="1" s="1"/>
  <c r="K8" i="1" s="1"/>
  <c r="D5" i="2"/>
  <c r="D6" i="2"/>
  <c r="D7" i="2"/>
  <c r="D8" i="2"/>
  <c r="H28" i="2"/>
  <c r="H29" i="2"/>
  <c r="AN22" i="1"/>
  <c r="AN21" i="1"/>
  <c r="AN20" i="1"/>
  <c r="AN19" i="1"/>
  <c r="AN18" i="1"/>
  <c r="AN17" i="1"/>
  <c r="AN16" i="1"/>
  <c r="AN15" i="1"/>
  <c r="AN14" i="1"/>
  <c r="AN13" i="1"/>
  <c r="AN12" i="1"/>
  <c r="AN11" i="1"/>
  <c r="AN10" i="1"/>
  <c r="AN9" i="1"/>
  <c r="AN8" i="1"/>
  <c r="AO22" i="1"/>
  <c r="AO21" i="1"/>
  <c r="AO20" i="1"/>
  <c r="AO19" i="1"/>
  <c r="AO18" i="1"/>
  <c r="AO17" i="1"/>
  <c r="AO16" i="1"/>
  <c r="AO15" i="1"/>
  <c r="AO14" i="1"/>
  <c r="AO13" i="1"/>
  <c r="AO12" i="1"/>
  <c r="AO11" i="1"/>
  <c r="AO10" i="1"/>
  <c r="AO9" i="1"/>
  <c r="AO8" i="1"/>
  <c r="W22" i="1"/>
  <c r="W21" i="1"/>
  <c r="W20" i="1"/>
  <c r="W19" i="1"/>
  <c r="W18" i="1"/>
  <c r="W17" i="1"/>
  <c r="W16" i="1"/>
  <c r="W15" i="1"/>
  <c r="W14" i="1"/>
  <c r="W13" i="1"/>
  <c r="W12" i="1"/>
  <c r="W11" i="1"/>
  <c r="W10" i="1"/>
  <c r="W9" i="1"/>
  <c r="F22" i="1"/>
  <c r="F21" i="1"/>
  <c r="F20" i="1"/>
  <c r="F19" i="1"/>
  <c r="F18" i="1"/>
  <c r="Q44" i="2"/>
  <c r="Q43" i="2"/>
  <c r="Q42" i="2"/>
  <c r="Q41" i="2"/>
  <c r="Q40" i="2"/>
  <c r="BY12" i="1" l="1"/>
  <c r="BY13" i="1"/>
  <c r="BY14" i="1"/>
  <c r="BY15" i="1"/>
  <c r="BY16" i="1"/>
  <c r="BY17" i="1"/>
  <c r="BY18" i="1"/>
  <c r="BY19" i="1"/>
  <c r="BY20" i="1"/>
  <c r="BY21" i="1"/>
  <c r="BY22" i="1"/>
  <c r="AY9" i="1"/>
  <c r="AY10" i="1"/>
  <c r="AY11" i="1"/>
  <c r="AY12" i="1"/>
  <c r="AY13" i="1"/>
  <c r="AY14" i="1"/>
  <c r="AY15" i="1"/>
  <c r="AY16" i="1"/>
  <c r="AY17" i="1"/>
  <c r="AY18" i="1"/>
  <c r="AY19" i="1"/>
  <c r="AY20" i="1"/>
  <c r="AY21" i="1"/>
  <c r="AY22" i="1"/>
  <c r="AY8" i="1"/>
  <c r="AB9" i="1"/>
  <c r="AB10" i="1"/>
  <c r="AB11" i="1"/>
  <c r="AB12" i="1"/>
  <c r="AB13" i="1"/>
  <c r="AB14" i="1"/>
  <c r="AB15" i="1"/>
  <c r="AB16" i="1"/>
  <c r="AB17" i="1"/>
  <c r="AB18" i="1"/>
  <c r="AB19" i="1"/>
  <c r="AB20" i="1"/>
  <c r="AB21" i="1"/>
  <c r="AB22" i="1"/>
  <c r="H50" i="2"/>
  <c r="H49" i="2"/>
  <c r="AR9" i="1"/>
  <c r="AR10" i="1"/>
  <c r="AR11" i="1"/>
  <c r="AR12" i="1"/>
  <c r="AR13" i="1"/>
  <c r="AR14" i="1"/>
  <c r="AR15" i="1"/>
  <c r="AR16" i="1"/>
  <c r="AR17" i="1"/>
  <c r="AR18" i="1"/>
  <c r="AR19" i="1"/>
  <c r="AR20" i="1"/>
  <c r="AR21" i="1"/>
  <c r="AR22" i="1"/>
  <c r="L11" i="1"/>
  <c r="L15" i="1"/>
  <c r="L16" i="1"/>
  <c r="L17" i="1"/>
  <c r="L18" i="1"/>
  <c r="L19" i="1"/>
  <c r="L20" i="1"/>
  <c r="L21" i="1"/>
  <c r="L22" i="1"/>
  <c r="H26" i="2"/>
  <c r="H27" i="2"/>
  <c r="H30" i="2"/>
  <c r="H31" i="2"/>
  <c r="H32" i="2"/>
  <c r="H33" i="2"/>
  <c r="H34" i="2"/>
  <c r="H35" i="2"/>
  <c r="H36" i="2"/>
  <c r="H37" i="2"/>
  <c r="H38" i="2"/>
  <c r="H39" i="2"/>
  <c r="H40" i="2"/>
  <c r="H41" i="2"/>
  <c r="H42" i="2"/>
  <c r="H43" i="2"/>
  <c r="H44" i="2"/>
  <c r="H45" i="2"/>
  <c r="H25" i="2"/>
  <c r="AF10" i="1"/>
  <c r="AF11" i="1"/>
  <c r="AF12" i="1"/>
  <c r="AF13" i="1"/>
  <c r="AF14" i="1"/>
  <c r="AF15" i="1"/>
  <c r="AF16" i="1"/>
  <c r="AF17" i="1"/>
  <c r="AF18" i="1"/>
  <c r="AF19" i="1"/>
  <c r="AF20" i="1"/>
  <c r="AF21" i="1"/>
  <c r="AF22" i="1"/>
  <c r="O9" i="1"/>
  <c r="O10" i="1"/>
  <c r="O11" i="1"/>
  <c r="O12" i="1"/>
  <c r="O13" i="1"/>
  <c r="O14" i="1"/>
  <c r="O15" i="1"/>
  <c r="O16" i="1"/>
  <c r="O17" i="1"/>
  <c r="O18" i="1"/>
  <c r="O19" i="1"/>
  <c r="O20" i="1"/>
  <c r="O21" i="1"/>
  <c r="O22" i="1"/>
  <c r="R10" i="1"/>
  <c r="R11" i="1"/>
  <c r="R12" i="1"/>
  <c r="R13" i="1"/>
  <c r="R14" i="1"/>
  <c r="R15" i="1"/>
  <c r="R16" i="1"/>
  <c r="R17" i="1"/>
  <c r="R18" i="1"/>
  <c r="R19" i="1"/>
  <c r="R20" i="1"/>
  <c r="R21" i="1"/>
  <c r="R22" i="1"/>
  <c r="AS13" i="2"/>
  <c r="AS14" i="2" s="1" a="1"/>
  <c r="AS14" i="2" s="1"/>
  <c r="AP13" i="2"/>
  <c r="AP14" i="2" s="1" a="1"/>
  <c r="AP14" i="2" s="1"/>
  <c r="AM13" i="2"/>
  <c r="AM14" i="2" s="1" a="1"/>
  <c r="AM14" i="2" s="1"/>
  <c r="AJ13" i="2"/>
  <c r="AJ14" i="2" s="1" a="1"/>
  <c r="AJ14" i="2" s="1"/>
  <c r="AG13" i="2"/>
  <c r="AG14" i="2" s="1" a="1"/>
  <c r="AG14" i="2" s="1"/>
  <c r="AD13" i="2"/>
  <c r="AD14" i="2" s="1" a="1"/>
  <c r="AD14" i="2" s="1"/>
  <c r="AA13" i="2"/>
  <c r="AA14" i="2" s="1" a="1"/>
  <c r="AA14" i="2" s="1"/>
  <c r="AV2" i="2"/>
  <c r="AV3" i="2" s="1" a="1"/>
  <c r="AV3" i="2" s="1"/>
  <c r="AS2" i="2"/>
  <c r="AS3" i="2" s="1" a="1"/>
  <c r="AS3" i="2" s="1"/>
  <c r="AP2" i="2"/>
  <c r="AP3" i="2" s="1" a="1"/>
  <c r="AP3" i="2" s="1"/>
  <c r="AD1" i="2"/>
  <c r="AG1" i="2" s="1"/>
  <c r="AJ1" i="2" s="1"/>
  <c r="AM1" i="2" s="1"/>
  <c r="AP1" i="2" s="1"/>
  <c r="AS1" i="2" s="1"/>
  <c r="AV1" i="2" s="1"/>
  <c r="AA12" i="2" s="1"/>
  <c r="AD12" i="2" s="1"/>
  <c r="AG12" i="2" s="1"/>
  <c r="AJ12" i="2" s="1"/>
  <c r="AM12" i="2" s="1"/>
  <c r="AP12" i="2" s="1"/>
  <c r="AS12" i="2" s="1"/>
  <c r="AM2" i="2"/>
  <c r="AM3" i="2" s="1" a="1"/>
  <c r="AM3" i="2" s="1"/>
  <c r="AJ2" i="2"/>
  <c r="AJ3" i="2" s="1" a="1"/>
  <c r="AJ3" i="2" s="1"/>
  <c r="AG2" i="2"/>
  <c r="AG3" i="2" s="1" a="1"/>
  <c r="AG3" i="2" s="1"/>
  <c r="AD2" i="2"/>
  <c r="AD3" i="2" s="1" a="1"/>
  <c r="AD3" i="2" s="1"/>
  <c r="AA2" i="2"/>
  <c r="AA3" i="2" s="1" a="1"/>
  <c r="AA3" i="2" s="1"/>
  <c r="BY8" i="1" l="1"/>
  <c r="BY9" i="1"/>
  <c r="BY10" i="1"/>
  <c r="BY11" i="1"/>
  <c r="P28" i="2"/>
  <c r="P27" i="2"/>
  <c r="P26" i="2"/>
  <c r="P25" i="2"/>
  <c r="P22" i="2"/>
  <c r="P21" i="2"/>
  <c r="P18" i="2"/>
  <c r="P17" i="2"/>
  <c r="P13" i="2"/>
  <c r="AR8" i="1" s="1"/>
  <c r="P12" i="2"/>
  <c r="Q7" i="2"/>
  <c r="Q6" i="2"/>
  <c r="Q5" i="2"/>
  <c r="Q4" i="2"/>
  <c r="Q3" i="2"/>
  <c r="L35" i="2"/>
  <c r="L34" i="2"/>
  <c r="L33" i="2"/>
  <c r="L30" i="2"/>
  <c r="L29" i="2"/>
  <c r="L28" i="2"/>
  <c r="L25" i="2"/>
  <c r="L24" i="2"/>
  <c r="L23" i="2"/>
  <c r="L22" i="2"/>
  <c r="L17" i="2"/>
  <c r="L16" i="2"/>
  <c r="L15" i="2"/>
  <c r="L14" i="2"/>
  <c r="L13" i="2"/>
  <c r="W8" i="1" s="1"/>
  <c r="L12" i="2"/>
  <c r="L7" i="2"/>
  <c r="L6" i="2"/>
  <c r="L5" i="2"/>
  <c r="L4" i="2"/>
  <c r="R8" i="1" s="1"/>
  <c r="L3" i="2"/>
  <c r="R9" i="1" s="1"/>
  <c r="H20" i="2"/>
  <c r="H19" i="2"/>
  <c r="H18" i="2"/>
  <c r="H15" i="2"/>
  <c r="H14" i="2"/>
  <c r="H13" i="2"/>
  <c r="H12" i="2"/>
  <c r="D3" i="2"/>
  <c r="D4" i="2"/>
  <c r="H7" i="2"/>
  <c r="H6" i="2"/>
  <c r="H5" i="2"/>
  <c r="H4" i="2"/>
  <c r="H3" i="2"/>
  <c r="O8" i="1" s="1"/>
  <c r="AZ9" i="1"/>
  <c r="AZ10" i="1"/>
  <c r="AZ11" i="1"/>
  <c r="AZ12" i="1"/>
  <c r="AZ13" i="1"/>
  <c r="AZ14" i="1"/>
  <c r="AZ15" i="1"/>
  <c r="F15" i="1" s="1"/>
  <c r="AZ16" i="1"/>
  <c r="F16" i="1" s="1"/>
  <c r="AZ17" i="1"/>
  <c r="F17" i="1" s="1"/>
  <c r="AZ18" i="1"/>
  <c r="AZ19" i="1"/>
  <c r="AZ20" i="1"/>
  <c r="AZ21" i="1"/>
  <c r="AZ22" i="1"/>
  <c r="AZ8" i="1"/>
  <c r="CF9" i="1" a="1"/>
  <c r="CF9" i="1" s="1"/>
  <c r="K9" i="1" s="1"/>
  <c r="CF10" i="1" a="1"/>
  <c r="CF10" i="1" s="1"/>
  <c r="K10" i="1" s="1"/>
  <c r="L10" i="1" s="1"/>
  <c r="CF11" i="1" a="1"/>
  <c r="CF11" i="1" s="1"/>
  <c r="CF12" i="1" a="1"/>
  <c r="CF12" i="1" s="1"/>
  <c r="K12" i="1" s="1"/>
  <c r="L12" i="1" s="1"/>
  <c r="CF13" i="1" a="1"/>
  <c r="CF13" i="1" s="1"/>
  <c r="K13" i="1" s="1"/>
  <c r="L13" i="1" s="1"/>
  <c r="F13" i="1" s="1"/>
  <c r="CF14" i="1" a="1"/>
  <c r="CF14" i="1" s="1"/>
  <c r="K14" i="1" s="1"/>
  <c r="L14" i="1" s="1"/>
  <c r="CF15" i="1" a="1"/>
  <c r="CF15" i="1" s="1"/>
  <c r="CF16" i="1" a="1"/>
  <c r="CF16" i="1" s="1"/>
  <c r="CF17" i="1" a="1"/>
  <c r="CF17" i="1" s="1"/>
  <c r="CF18" i="1" a="1"/>
  <c r="CF18" i="1" s="1"/>
  <c r="CF19" i="1" a="1"/>
  <c r="CF19" i="1" s="1"/>
  <c r="CF20" i="1" a="1"/>
  <c r="CF20" i="1" s="1"/>
  <c r="CF21" i="1" a="1"/>
  <c r="CF21" i="1" s="1"/>
  <c r="CF22" i="1" a="1"/>
  <c r="CF22" i="1" s="1"/>
  <c r="F11" i="1" l="1"/>
  <c r="F10" i="1"/>
  <c r="F12" i="1"/>
  <c r="F14" i="1"/>
  <c r="AB8" i="1"/>
  <c r="L9" i="1"/>
  <c r="L8" i="1"/>
  <c r="AF9" i="1"/>
  <c r="AF8" i="1"/>
  <c r="F9" i="1" l="1"/>
  <c r="F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<sst xmlns="http://schemas.openxmlformats.org/spreadsheetml/2006/main" count="452" uniqueCount="295">
  <si>
    <t>Di seguito sono riportati i passi per la compilazione della tabella, gli elenchi dei parametri (con relativa spiegazione) e i campi obbligatori da dover compilare</t>
  </si>
  <si>
    <t>Vanno compilati i campi "Ragione Sociale Soggetto", "Referente", "Sede Legale" del soggetto che compila le informazioni</t>
  </si>
  <si>
    <t>1)</t>
  </si>
  <si>
    <r>
      <rPr>
        <b/>
        <sz val="11"/>
        <color theme="1"/>
        <rFont val="Calibri"/>
        <family val="2"/>
        <scheme val="minor"/>
      </rPr>
      <t>Sezione Tecnologia</t>
    </r>
    <r>
      <rPr>
        <sz val="11"/>
        <color theme="1"/>
        <rFont val="Calibri"/>
        <family val="2"/>
        <scheme val="minor"/>
      </rPr>
      <t xml:space="preserve">: in questa sezione va scelto dal menù a tendina l'ambito di sviluppo della tecnologia che si intende sviluppare. Le tecnologie sono state definite dal gruppo di lavoro IPCEI  sul nucleare, a seguito delle proposte dei vari Paesi ed effettuando una sintesi in 9 ambiti di primo livello, ciascuno contenente ulteriori sottolivelli . Tutto ciò che viene compilato su questa riga sarà riferito a questo ambito. </t>
    </r>
  </si>
  <si>
    <t>Va individuato il macro raggruppamento della tecnologia  e il tipo in dettaglio secondo lo schema seguente:</t>
  </si>
  <si>
    <t>1.	Nuclear Power Generation 
        i.	Small Modular Reactors (SMR) 
       ii.	Advanced Modular Reactors (AMR)
2.	Nuclear Power Plant Operations 
        i.	Operation and Maintenance
3.	Nuclear Fuel Cycle 
        i.	Uranium Processing
       ii.	Nuclear Fuel Services (specify if nuclear fuel for innovative reactors or else)
      iii.	Fuel Cycle Enhancement
      iv.	Used Fuel Recycling 
       v.	Alternative fuel design
      vi.	Accident Tolerant Fuel
4.	Waste Management and Decommissioning
        i.	Waste Management
       ii.	Dismantling and Decommissioning 
      iii.	Geological disposal
5.	Supply Chain development, transformation and modernization of industrial sites
        i.	Manufacturing of nuclear components
       ii.	Innovative Technologies 
     iii.	Modernization of industrial sites
     iv.	Nuclear Digital Transformation 
      v.	Industrial Efficiency Projects 
     vi.	Expert/skilled and operative personnel</t>
  </si>
  <si>
    <t>6.	New Materials and Technologies 
      i.	Graphite and Steel Technologies 
     ii.	New Material Development, optimization and qualification 
7.	Nuclear Fusion Technologies       
      i.	Breeding Blanket, Tritium and Fuel Cycle 
     ii.	Tokamak Technologies 
   iii.	Inertial Confinement 
   iv.	High-Temperature Superconductors – HTS
8.	Safety and security 
9.	Non-Electrical Applications 
     i.	Medical Applications 
    ii.	Space and marine Applications 
   iii.	Heat production Applications 
   iv.	Hydrogen production 	 
    v.	Application for connectivity</t>
  </si>
  <si>
    <r>
      <rPr>
        <sz val="11"/>
        <color rgb="FF000000"/>
        <rFont val="Calibri"/>
        <scheme val="minor"/>
      </rPr>
      <t>Nel campo "</t>
    </r>
    <r>
      <rPr>
        <b/>
        <sz val="11"/>
        <color rgb="FF000000"/>
        <rFont val="Calibri"/>
        <scheme val="minor"/>
      </rPr>
      <t>Descrizione Specifica</t>
    </r>
    <r>
      <rPr>
        <sz val="11"/>
        <color rgb="FF000000"/>
        <rFont val="Calibri"/>
        <scheme val="minor"/>
      </rPr>
      <t>" va inoltre aggiunta una descrizione specifica della tecnologia su cui si sta lavorando o che si vuole proporre</t>
    </r>
  </si>
  <si>
    <t>2)</t>
  </si>
  <si>
    <r>
      <rPr>
        <b/>
        <sz val="11"/>
        <color theme="1"/>
        <rFont val="Calibri"/>
        <family val="2"/>
        <scheme val="minor"/>
      </rPr>
      <t>Sezione Tipologia Impresa</t>
    </r>
    <r>
      <rPr>
        <sz val="11"/>
        <color theme="1"/>
        <rFont val="Calibri"/>
        <family val="2"/>
        <scheme val="minor"/>
      </rPr>
      <t>: in questa sezione va indicata la tipologia di impresa che intende affrontare l'attività, secondo le seguenti tipologie:</t>
    </r>
  </si>
  <si>
    <t>Micro Enterprise</t>
  </si>
  <si>
    <t>Small Enterprise</t>
  </si>
  <si>
    <t>Medium Enterprise</t>
  </si>
  <si>
    <t>Large Enterprise</t>
  </si>
  <si>
    <t>Group of Enterprise, inteso come raggruppamento di aziende che hanno stabilito un'intesa, anche non formalizzandola, per l'esecuzione dell'attività</t>
  </si>
  <si>
    <t xml:space="preserve">Research Organizations or University, inteso come Università o Enti/Soggetti che fanno ricerca </t>
  </si>
  <si>
    <t>Nel caso si scelga Group of Enterprises (si attivano in rosa Campi Obbligatori), va indicato: 
     - l'elenco dei Soggetti coinvolti (separatore dell'elenco aziende deve essere una virgola) e 
     - se tra queste aziende c'è già un accordo formale per lo svolgimento dell'attività</t>
  </si>
  <si>
    <t>Nel caso si scelga Research Organizations or University, va indicato: 
     - l'elenco del o dei Soggetti di RIcerca/Università coinvolti (separatore dell'elenco aziende deve essere una virgola)</t>
  </si>
  <si>
    <t>Per la definizione di Micro, Small, Medium e Large Enterprise si faccia riferimento alla normativa europea reperibile al seguente link:</t>
  </si>
  <si>
    <t>https://eur-lex.europa.eu/IT/legal-content/glossary/small-and-medium-sized-enterprises.html</t>
  </si>
  <si>
    <t>3)</t>
  </si>
  <si>
    <r>
      <rPr>
        <b/>
        <sz val="11"/>
        <color theme="1"/>
        <rFont val="Calibri"/>
        <family val="2"/>
        <scheme val="minor"/>
      </rPr>
      <t>Sezione Ricerca e Sviluppo</t>
    </r>
    <r>
      <rPr>
        <sz val="11"/>
        <color theme="1"/>
        <rFont val="Calibri"/>
        <family val="2"/>
        <scheme val="minor"/>
      </rPr>
      <t>: in questa sezione viene richiesto di identificare a che stato di ricerca e sviluppo è il progetto tra le seguenti opzioni:</t>
    </r>
  </si>
  <si>
    <t>prodotto/servizio/processo non esistente (nessun CAPEX ancora investito nell'attività)
prodotto/servizio/processo in sperimentazione
miglioria/aggiornamento di prodotto/servizio/processo già esistente</t>
  </si>
  <si>
    <t>4)</t>
  </si>
  <si>
    <r>
      <rPr>
        <b/>
        <sz val="11"/>
        <color theme="1"/>
        <rFont val="Calibri"/>
        <family val="2"/>
        <scheme val="minor"/>
      </rPr>
      <t>Sezione Investimento CAPEX</t>
    </r>
    <r>
      <rPr>
        <sz val="11"/>
        <color theme="1"/>
        <rFont val="Calibri"/>
        <family val="2"/>
        <scheme val="minor"/>
      </rPr>
      <t>: in questa sezione viene richiesto di valutare qual è l'ammontare dei costi CAPEX per l'ottenimento del prodotto commerciale, scegliendo tra i seguenti range di investimento:</t>
    </r>
  </si>
  <si>
    <t>fino a 10 mln euro
da 11 a 50 mln euro
da 51 a 100 mln euro
da 100 a 300 mln euro
oltre 300 mln euro</t>
  </si>
  <si>
    <t>5)</t>
  </si>
  <si>
    <r>
      <rPr>
        <b/>
        <sz val="11"/>
        <color theme="1"/>
        <rFont val="Calibri"/>
        <family val="2"/>
        <scheme val="minor"/>
      </rPr>
      <t>Sezione Finanziamento</t>
    </r>
    <r>
      <rPr>
        <sz val="11"/>
        <color theme="1"/>
        <rFont val="Calibri"/>
        <family val="2"/>
        <scheme val="minor"/>
      </rPr>
      <t>: in questa sezione è possibile individuare le potenziali forme di finanziamento per il progetto.</t>
    </r>
  </si>
  <si>
    <t>È possibile indicare o una fonte di finanziamento già prevista oppure, se il tipo di finanziamento non è previsto nell'elenco, va selezionato "Altra tipologia di fondi pubblici" e poi descritto nella relativa casella.</t>
  </si>
  <si>
    <t>È possibile indicare 2 tipi di finanziamento nella colonna S e U, da scegliere tra quelli del seguente elenco:</t>
  </si>
  <si>
    <t>il progetto non può essere avviato senza adeguato supporto finanziario pubblico
il progetto senza fondi pubblici può essere realizzato solo in parte e/o con obiettivi ridotti
il progetto può essere realizzato con solo capitale privato (risorse proprie, prestiti bancari, ecc.)
il progetto ha già richiesto/ottenuto fondi pubblici nazionali
il progetto ha già richiesto/ottenuto fondi europei (Horizon, DEP, CEF, etc.)
altra tipologia di fondi pubblici</t>
  </si>
  <si>
    <t>6)</t>
  </si>
  <si>
    <r>
      <rPr>
        <b/>
        <sz val="11"/>
        <color theme="1"/>
        <rFont val="Calibri"/>
        <family val="2"/>
        <scheme val="minor"/>
      </rPr>
      <t>Sezione Orizzonte temporale</t>
    </r>
    <r>
      <rPr>
        <sz val="11"/>
        <color theme="1"/>
        <rFont val="Calibri"/>
        <family val="2"/>
        <scheme val="minor"/>
      </rPr>
      <t xml:space="preserve">: In questa sezione va indicato l'intero orizzonte temporale, da adesso fino a quando il prodotto tecnologico, in fase di sviluppo, non sia diventato obsoleto. </t>
    </r>
  </si>
  <si>
    <t>Viene richiesto di definire l'orizzonte temporale della sola fase di R&amp;S, poi quello della sola fase prototipale-preindustriale e infine quello complessivo, che comprende quindi tutte le fasi, dalla R&amp;S fino all'obsolescenza tecnologica.</t>
  </si>
  <si>
    <r>
      <t xml:space="preserve">I possibili </t>
    </r>
    <r>
      <rPr>
        <i/>
        <sz val="11"/>
        <color theme="1"/>
        <rFont val="Calibri"/>
        <family val="2"/>
        <scheme val="minor"/>
      </rPr>
      <t>range</t>
    </r>
    <r>
      <rPr>
        <sz val="11"/>
        <color theme="1"/>
        <rFont val="Calibri"/>
        <family val="2"/>
        <scheme val="minor"/>
      </rPr>
      <t xml:space="preserve"> da inserire per le varie fasi sono i seguenti:</t>
    </r>
  </si>
  <si>
    <t>Fase R&amp;S:
minore di 1 anno
tra 1 e 5 anni
tra 5 e 10 anni
oltre 10 anni</t>
  </si>
  <si>
    <t>Fase prototipale-preindustriale:
tra 1 e 5 anni
tra 5 e 10 anni
oltre 10 anni</t>
  </si>
  <si>
    <t>Durata complessiva:
tra 1 e 5 anni
tra 5 e 10 anni
oltre 10 anni</t>
  </si>
  <si>
    <t>7)</t>
  </si>
  <si>
    <r>
      <rPr>
        <b/>
        <sz val="11"/>
        <color theme="1"/>
        <rFont val="Calibri"/>
        <family val="2"/>
        <scheme val="minor"/>
      </rPr>
      <t>Sezione Impatto occupazionale</t>
    </r>
    <r>
      <rPr>
        <sz val="11"/>
        <color theme="1"/>
        <rFont val="Calibri"/>
        <family val="2"/>
        <scheme val="minor"/>
      </rPr>
      <t>: in questa sezione viene chiesto di individuare l'impatto occupazionale, in termini di stima di nuove assunzioni, sia per tutta la fase pre-industriale di R&amp;S che per la successiva fase di commercializzazione.</t>
    </r>
  </si>
  <si>
    <r>
      <t xml:space="preserve">I possibili </t>
    </r>
    <r>
      <rPr>
        <i/>
        <sz val="11"/>
        <color theme="1"/>
        <rFont val="Calibri"/>
        <family val="2"/>
        <scheme val="minor"/>
      </rPr>
      <t>range</t>
    </r>
    <r>
      <rPr>
        <sz val="11"/>
        <color theme="1"/>
        <rFont val="Calibri"/>
        <family val="2"/>
        <scheme val="minor"/>
      </rPr>
      <t xml:space="preserve"> di impatto occupazionale sono da individuare tra i seguenti:</t>
    </r>
  </si>
  <si>
    <t>Fase pre-industriale di R&amp;S:
fino a 10 unità
tra 10 e 50 unità
tra 50 e 100 unità
oltre 100 unità</t>
  </si>
  <si>
    <t>Fase di Commercializzazione:
fino a 50 unità
tra 50 e 100 unità
oltre 100 unità</t>
  </si>
  <si>
    <t>8)</t>
  </si>
  <si>
    <r>
      <rPr>
        <b/>
        <sz val="11"/>
        <color theme="1"/>
        <rFont val="Calibri"/>
        <family val="2"/>
        <scheme val="minor"/>
      </rPr>
      <t>Sezione Sfida o Fallimento di Mercato</t>
    </r>
    <r>
      <rPr>
        <sz val="11"/>
        <color theme="1"/>
        <rFont val="Calibri"/>
        <family val="2"/>
        <scheme val="minor"/>
      </rPr>
      <t>: in questa sezione viene richiesto di individuare delle sfide o dei possibili fallimenti di mercato per la tecnologia che si intende sviluppare.</t>
    </r>
  </si>
  <si>
    <t>La sfida o il fallimento possono esserci o non esserci (colonna AG). Può essere presente più di una sfida-fallimento, nel qual caso tale evenienza va indicata (colonna AH).</t>
  </si>
  <si>
    <t xml:space="preserve">Una risposta positiva alla colonna AG accende di colore rosa le colonne AH e AI, che pertanto diventa obbligatorio compilare. Nel caso di risposta positiva alla colonna AH si accendono di colore rosa le colonne AJ e AK; in tal caso va compilata almeno la colonna AJ. </t>
  </si>
  <si>
    <t>Nella sezione è possibile indicare fino a 3 sfide-fallimenti di mercato tra quelli dell'elenco seguente:</t>
  </si>
  <si>
    <t>[Esternalità Positiva] - Il progetto mira ad apportare benefici per la società ovvero gli sforzi e i benefici di innovazione di un'impresa non sono solo internalizzati ma possono andare a beneficio di altre imprese perché le nuove conoscenze si diffondono al di fuori dell'impresa che fornisce la R&amp;S, attraverso interazioni sociali e commerciali.
[Rimozione Esternalità Negativa] - 	Il progetto propone l'utilizzo di una tecnologia "migliore" rispetto a quella che verrebbe altrimenti utilizzata in relazione, per esempio, all’impatto ambientale.
[Superamento di Problemi di Coordinamento] - Il progetto mira a supere quella carenza di coordinamento che può rappresentare un impedimento allo sviluppo di un progetto o la sua effettiva progettazione a causa di interessi e incentivi divergenti tra gli investitori.
[Risoluzione di Asimmetria Informativa] - La mancanza di informazioni porta le imprese a scelte non ottimali dal punto di vista della prospettiva sociale.</t>
  </si>
  <si>
    <t>Se la sfida-fallimento previsto non è tra quelli inclusi nel precedente elenco, si può descrivere la sfida-fallimento nella colonna AL.</t>
  </si>
  <si>
    <t>9)</t>
  </si>
  <si>
    <r>
      <rPr>
        <b/>
        <sz val="11"/>
        <color theme="1"/>
        <rFont val="Calibri"/>
        <family val="2"/>
        <scheme val="minor"/>
      </rPr>
      <t>Sezione Strategie/Programmi UE</t>
    </r>
    <r>
      <rPr>
        <sz val="11"/>
        <color theme="1"/>
        <rFont val="Calibri"/>
        <family val="2"/>
        <scheme val="minor"/>
      </rPr>
      <t>: in questa sezione viene richiesto se lo sviluppo della tecnologia rientra in qualche strategia o programma UE correlato.</t>
    </r>
  </si>
  <si>
    <t>Se viene indicato che la tecnologia ha collegamenti con strategie o programmi UE, nel campo successivo (che diventerà di colore rosa) va descritta la relativa strategia o programma UE.</t>
  </si>
  <si>
    <t>10)</t>
  </si>
  <si>
    <r>
      <rPr>
        <b/>
        <sz val="11"/>
        <color theme="1"/>
        <rFont val="Calibri"/>
        <family val="2"/>
        <scheme val="minor"/>
      </rPr>
      <t>Sezione Connessione con altri Paesi</t>
    </r>
    <r>
      <rPr>
        <sz val="11"/>
        <color theme="1"/>
        <rFont val="Calibri"/>
        <family val="2"/>
        <scheme val="minor"/>
      </rPr>
      <t>: in questa sezione viene richiesto se vi sono, per lo sviluppo del progetto, delle connessioni con altri Paesi, distinguendo tra Paesi UE e Paesi non-UE.</t>
    </r>
  </si>
  <si>
    <r>
      <t xml:space="preserve">Per ognuna delle tecnologie va indicata genericamente la presenza di tali connessioni. Una volta indicata tale presenza, la casella dell'elenco Paesi diventa rosa e va </t>
    </r>
    <r>
      <rPr>
        <u/>
        <sz val="11"/>
        <color theme="1"/>
        <rFont val="Calibri (Body)"/>
      </rPr>
      <t xml:space="preserve">obbligatoriamente </t>
    </r>
    <r>
      <rPr>
        <sz val="11"/>
        <color theme="1"/>
        <rFont val="Calibri"/>
        <family val="2"/>
        <scheme val="minor"/>
      </rPr>
      <t>compilata.</t>
    </r>
  </si>
  <si>
    <t>Nel caso di connessione con più paesi UE o non-UE i paesi vanno separati da virgole.</t>
  </si>
  <si>
    <t>11)</t>
  </si>
  <si>
    <r>
      <rPr>
        <b/>
        <sz val="11"/>
        <color theme="1"/>
        <rFont val="Calibri"/>
        <family val="2"/>
        <scheme val="minor"/>
      </rPr>
      <t>Sezione Luogo di esecuzione dell'investimento</t>
    </r>
    <r>
      <rPr>
        <sz val="11"/>
        <color theme="1"/>
        <rFont val="Calibri"/>
        <family val="2"/>
        <scheme val="minor"/>
      </rPr>
      <t>: in questa sezione viene chiesto di indicare le regioni italiane coinvolte nell'investimento.</t>
    </r>
  </si>
  <si>
    <t>Viene anche richiesto di indicare la regione principale di riferimento per l'investimento, ovvero quella dove vi è il più elevato investimento (in termini percentuali) rispetto al totale degli investimenti per lo sviluppo della tecnologia.</t>
  </si>
  <si>
    <r>
      <t xml:space="preserve">Una volta scelta la regione principale di riferimento, si accende in rosa, sulla stessa riga, la casella corrispondente a tale regione. Questa casella deve essere quindi </t>
    </r>
    <r>
      <rPr>
        <u/>
        <sz val="11"/>
        <color theme="1"/>
        <rFont val="Calibri (Body)"/>
      </rPr>
      <t>necessariamente compilata con la X dal menù a tendina</t>
    </r>
    <r>
      <rPr>
        <sz val="11"/>
        <color theme="1"/>
        <rFont val="Calibri"/>
        <family val="2"/>
        <scheme val="minor"/>
      </rPr>
      <t>.</t>
    </r>
  </si>
  <si>
    <t>12)</t>
  </si>
  <si>
    <r>
      <rPr>
        <b/>
        <sz val="11"/>
        <color theme="1"/>
        <rFont val="Calibri"/>
        <family val="2"/>
        <scheme val="minor"/>
      </rPr>
      <t>Sezione Note</t>
    </r>
    <r>
      <rPr>
        <sz val="11"/>
        <color theme="1"/>
        <rFont val="Calibri"/>
        <family val="2"/>
        <scheme val="minor"/>
      </rPr>
      <t>: in questa sezione vanno riportate le informazioni relative a:</t>
    </r>
  </si>
  <si>
    <r>
      <rPr>
        <b/>
        <sz val="11"/>
        <color rgb="FF000000"/>
        <rFont val="Calibri"/>
      </rPr>
      <t>Spillovers</t>
    </r>
    <r>
      <rPr>
        <sz val="11"/>
        <color rgb="FF000000"/>
        <rFont val="Calibri"/>
      </rPr>
      <t>: da intendersi come ricadute positive che l’impresa può generare con il suo progetto in settori anche differenti e/o al di fuori del nucleare.</t>
    </r>
  </si>
  <si>
    <r>
      <rPr>
        <b/>
        <sz val="11"/>
        <color rgb="FF000000"/>
        <rFont val="Calibri"/>
      </rPr>
      <t>Applicazioni per l'industria</t>
    </r>
    <r>
      <rPr>
        <sz val="11"/>
        <color rgb="FF000000"/>
        <rFont val="Calibri"/>
      </rPr>
      <t>: va inserita una sintetica illustrazione degli utilizzi possibili dei prodotti che si potranno vendere sul mercato.</t>
    </r>
  </si>
  <si>
    <r>
      <rPr>
        <b/>
        <sz val="11"/>
        <color rgb="FF000000"/>
        <rFont val="Calibri"/>
      </rPr>
      <t>Note aggiuntive</t>
    </r>
    <r>
      <rPr>
        <sz val="11"/>
        <color rgb="FF000000"/>
        <rFont val="Calibri"/>
      </rPr>
      <t>: qualsiasi ulteriore informazione ritenuta utile, anche ad integrazione e chiarimento di informazioni inserite in precedenza.</t>
    </r>
  </si>
  <si>
    <t>Ragione sociale Soggetto:</t>
  </si>
  <si>
    <t>Referente:</t>
  </si>
  <si>
    <t>Sede Legale:</t>
  </si>
  <si>
    <t>ID</t>
  </si>
  <si>
    <t>Tecnologia</t>
  </si>
  <si>
    <t>Punteggio per priorità</t>
  </si>
  <si>
    <t>Sezione Tipologia Impresa</t>
  </si>
  <si>
    <t>TIPOLOGIA SOGGETTO</t>
  </si>
  <si>
    <t>Ricerca e Sviluppo</t>
  </si>
  <si>
    <t>RICERCA E SVILUPPO</t>
  </si>
  <si>
    <t>Investimento CAPEX</t>
  </si>
  <si>
    <t>INVESTIMENTO CAPEX</t>
  </si>
  <si>
    <t>Finanziamento</t>
  </si>
  <si>
    <t>FINANZIAMENTO</t>
  </si>
  <si>
    <t>Orizzonte Temporale</t>
  </si>
  <si>
    <t>ORIZZONTE TEMPORALE</t>
  </si>
  <si>
    <t>Impatto Occupazionale</t>
  </si>
  <si>
    <t>IMPATTO OCCUPAZIONALE</t>
  </si>
  <si>
    <t>Sfida o Fallimento di Mercato</t>
  </si>
  <si>
    <t>SFIDA O FALLIMENTO DI MERCATO</t>
  </si>
  <si>
    <t>Strategie e/o Programmi UE</t>
  </si>
  <si>
    <t>STRATEGIE/PROGRAMMI UE</t>
  </si>
  <si>
    <t>Connessione con Altri Paesi</t>
  </si>
  <si>
    <t>CONNESSIONE CON ALTRI PAESI</t>
  </si>
  <si>
    <t>Luogo di Esecuzione dell'Investimento</t>
  </si>
  <si>
    <t>LUOGO DI ESECUZIONE DELL'INVESTIMENTO</t>
  </si>
  <si>
    <t>NOTE</t>
  </si>
  <si>
    <t>Primo Livello</t>
  </si>
  <si>
    <t>Secondo Livello</t>
  </si>
  <si>
    <t>Descrizione Specifica</t>
  </si>
  <si>
    <t>Tipo di Soggetto Attuatore</t>
  </si>
  <si>
    <t>Aziende o entità coinvolte</t>
  </si>
  <si>
    <t>Accordi già stipulati</t>
  </si>
  <si>
    <t>Nr Soggetti o Enti coinvolti</t>
  </si>
  <si>
    <t>Peso Tipo Soggetto/Ente</t>
  </si>
  <si>
    <t>Stato attività R&amp;S</t>
  </si>
  <si>
    <t>Peso Attività R&amp;S</t>
  </si>
  <si>
    <t>Livello di investimento</t>
  </si>
  <si>
    <t>Peso Investimento</t>
  </si>
  <si>
    <t>Tipo di Finanziamento Principale</t>
  </si>
  <si>
    <t>Descrizione
(in caso di Altro per il Tipo di Finanziamento)</t>
  </si>
  <si>
    <t>Il Progetto è possibile anche con un'altra Tipologia di Finanziamento</t>
  </si>
  <si>
    <t>Peso Finanziamento</t>
  </si>
  <si>
    <t>Durata fase R&amp;S</t>
  </si>
  <si>
    <t>Durata fase prototipale/
pre-industriale</t>
  </si>
  <si>
    <t>Durata complessiva 
(con commercializzazione)</t>
  </si>
  <si>
    <t>Peso Tempistiche</t>
  </si>
  <si>
    <t>Occupazione tutta fase 
pre-industriale</t>
  </si>
  <si>
    <t>Occupazione fase prodotto commerciale</t>
  </si>
  <si>
    <t>Peso Occupazionale</t>
  </si>
  <si>
    <t>Presenza di Possibili Sfide-Fallimenti</t>
  </si>
  <si>
    <t>Possibili Sfide- Fallimenti multipli</t>
  </si>
  <si>
    <t>Sfida o Fallimento primario</t>
  </si>
  <si>
    <t>Altre Sfide o Fallimenti</t>
  </si>
  <si>
    <t>Altro tipi di Sfide Fallimenti</t>
  </si>
  <si>
    <t>Nr Sfide o Fallimenti</t>
  </si>
  <si>
    <t>Peso Sfida o Fallimenti</t>
  </si>
  <si>
    <t>Connessione con strategie/programmi</t>
  </si>
  <si>
    <t>Peso Strategie</t>
  </si>
  <si>
    <t>Descrizione Strategia/Programma</t>
  </si>
  <si>
    <t>Connessione altri paesi EU</t>
  </si>
  <si>
    <t>Elenco paesi UE collegati</t>
  </si>
  <si>
    <t>Connessione con paesi non-EU</t>
  </si>
  <si>
    <t>Elenco paesi non-UE collegati</t>
  </si>
  <si>
    <t>Indice per Connessione</t>
  </si>
  <si>
    <t>Peso Connessione</t>
  </si>
  <si>
    <t>Regione Principale</t>
  </si>
  <si>
    <t>Valle D'aosta</t>
  </si>
  <si>
    <t>Piemonte</t>
  </si>
  <si>
    <t>Lombardia</t>
  </si>
  <si>
    <t>Provincia Aut. Trento</t>
  </si>
  <si>
    <t>Provincia Aut. Bolzano</t>
  </si>
  <si>
    <t>Friuli Venezia Giulia</t>
  </si>
  <si>
    <t>Veneto</t>
  </si>
  <si>
    <t>Liguria</t>
  </si>
  <si>
    <t>Emilia Romagna</t>
  </si>
  <si>
    <t>Toscana</t>
  </si>
  <si>
    <t>Marche</t>
  </si>
  <si>
    <t>Umbria</t>
  </si>
  <si>
    <t>Lazio</t>
  </si>
  <si>
    <t>Abruzzo</t>
  </si>
  <si>
    <t>Molise</t>
  </si>
  <si>
    <t>Campania</t>
  </si>
  <si>
    <t>Puglia</t>
  </si>
  <si>
    <t>Basilicata</t>
  </si>
  <si>
    <t>Calabria</t>
  </si>
  <si>
    <t>Sicilia</t>
  </si>
  <si>
    <t>Sardegna</t>
  </si>
  <si>
    <t>Nr Regioni Coinvolte</t>
  </si>
  <si>
    <t>Peso Ubicazione</t>
  </si>
  <si>
    <t>SPILLOVERS</t>
  </si>
  <si>
    <t>APPLICAZIONI PER L'INDUSTRIA</t>
  </si>
  <si>
    <t>NOTE AGGIUNTIVE</t>
  </si>
  <si>
    <t>[elenco]</t>
  </si>
  <si>
    <t>[testo]</t>
  </si>
  <si>
    <t>[calcolato]</t>
  </si>
  <si>
    <t>[boolean]</t>
  </si>
  <si>
    <t>[Boolean]</t>
  </si>
  <si>
    <t>[Elenco]</t>
  </si>
  <si>
    <t>Peso</t>
  </si>
  <si>
    <t>Tecnologie</t>
  </si>
  <si>
    <t>Elenco tecnologie di primo livello</t>
  </si>
  <si>
    <t>Tipo Azienda</t>
  </si>
  <si>
    <t>indice</t>
  </si>
  <si>
    <t>Nullo</t>
  </si>
  <si>
    <t>R&amp;S</t>
  </si>
  <si>
    <t>Alto</t>
  </si>
  <si>
    <t>Livello investimento</t>
  </si>
  <si>
    <t>Indice Investimento</t>
  </si>
  <si>
    <t>impatto</t>
  </si>
  <si>
    <t>Indice caratteristica</t>
  </si>
  <si>
    <t>Medio</t>
  </si>
  <si>
    <t>Primo livello</t>
  </si>
  <si>
    <t>Nuclear Power Generation</t>
  </si>
  <si>
    <t>tecnologia/prodotto/servizio/processo non esistente</t>
  </si>
  <si>
    <t>fino a 10 mln euro</t>
  </si>
  <si>
    <t>Il progetto mira ad apportare benefici per la società ovvero gli sforzi e i benefici di innovazione di un'impresa non sono solo internalizzati ma possono andare a beneficio di altre imprese perché le nuove conoscenze si diffondono al di fuori dell'impresa che fornisce la R&amp;S, attraverso interazioni sociali e commerciali.</t>
  </si>
  <si>
    <t>Esternalità positiva</t>
  </si>
  <si>
    <t>Small Modular Reactors (SMR)</t>
  </si>
  <si>
    <t>Nuclear Power Plant Operations</t>
  </si>
  <si>
    <t>tecnologia/prodotto/servizio/processo in sperimentazione</t>
  </si>
  <si>
    <t>da 11 a 50 mln euro</t>
  </si>
  <si>
    <t>Il progetto propone l'utilizzo di una tecnologia "migliore" rispetto a quella che verrebbe altrimenti utilizzata in relazione, per esempio, all’impatto ambientale.</t>
  </si>
  <si>
    <t>Rimozione Esternalità Negativa</t>
  </si>
  <si>
    <t>Advanced Modular Reactors (AMR)</t>
  </si>
  <si>
    <t>Nuclear Fuel Cycle</t>
  </si>
  <si>
    <t>miglioria/aggiornamento di tecnologia/prodotto/servizio/processo già esistente</t>
  </si>
  <si>
    <t>da 51 a 100 mln euro</t>
  </si>
  <si>
    <t>Il progetto mira a supere quella carenza di coordinamento che può rappresentare un impedimento allo sviluppo di un progetto o la sua effettiva progettazione a causa di interessi e incentivi divergenti tra gli investitori.</t>
  </si>
  <si>
    <t>Superamento di Problemi di Coordinamento</t>
  </si>
  <si>
    <t>Operation and Maintenance</t>
  </si>
  <si>
    <t>Waste Management and Decommissioning</t>
  </si>
  <si>
    <t>da 100 a 300 mln euro</t>
  </si>
  <si>
    <t>La mancanza di informazioni porta le imprese a scelte non ottimali dal punto di vista della prospettiva sociale.</t>
  </si>
  <si>
    <t>Risoluzione di Asimmetria Informativa</t>
  </si>
  <si>
    <t xml:space="preserve">Uranium Processing </t>
  </si>
  <si>
    <t>Supply Chain development, transformation and modernization of industrial sites</t>
  </si>
  <si>
    <t>Group of Enterprises</t>
  </si>
  <si>
    <t>oltre 300 mln euro</t>
  </si>
  <si>
    <t>Altro</t>
  </si>
  <si>
    <t>da indicare</t>
  </si>
  <si>
    <t>Nuclear Fuel Services</t>
  </si>
  <si>
    <t>New Materials and Technologies</t>
  </si>
  <si>
    <t>Research Organizations or University</t>
  </si>
  <si>
    <t>Fuel Cycle Enhancement</t>
  </si>
  <si>
    <t>Nuclear Fusion Technologies</t>
  </si>
  <si>
    <t>Used Fuel Recycling</t>
  </si>
  <si>
    <t>Safety and security</t>
  </si>
  <si>
    <t>Alternative fuel design</t>
  </si>
  <si>
    <t>Non-Electrical Applications</t>
  </si>
  <si>
    <t>Tipo Impatto occupazionale fase R&amp;S</t>
  </si>
  <si>
    <t>Indice</t>
  </si>
  <si>
    <t>Tipo finanziamento</t>
  </si>
  <si>
    <t>Connessione a Strategie/Programmi UE</t>
  </si>
  <si>
    <t>Indice Connessione</t>
  </si>
  <si>
    <t>Accident Tolerant Fuel</t>
  </si>
  <si>
    <t>fino a 10 unità</t>
  </si>
  <si>
    <t>il progetto non può essere avviato senza adeguato supporto finanziario pubblico</t>
  </si>
  <si>
    <t>SI</t>
  </si>
  <si>
    <t>Waste Management</t>
  </si>
  <si>
    <t>tra 10 e 50 unità</t>
  </si>
  <si>
    <t>il progetto senza fondi pubblici può essere realizzato solo in parte e/o con obiettivi ridotti</t>
  </si>
  <si>
    <t>NO</t>
  </si>
  <si>
    <t>Dismantling and Decommissioning</t>
  </si>
  <si>
    <t>Basso</t>
  </si>
  <si>
    <t>tra 50 e 100 unità</t>
  </si>
  <si>
    <t>il progetto può essere realizzato con solo capitale privato (risorse proprie, prestiti bancari, ecc.)</t>
  </si>
  <si>
    <t>Geological disposal</t>
  </si>
  <si>
    <t>oltre 100 unità</t>
  </si>
  <si>
    <t>il progetto ha già richiesto/ottenuto fondi pubblici nazionali</t>
  </si>
  <si>
    <t>Manufacturing of nuclear components</t>
  </si>
  <si>
    <t>il progetto ha già richiesto/ottenuto fondi europei (Horizon, DEP, CEF, etc.)</t>
  </si>
  <si>
    <t>Connessione ad altri paesi UE</t>
  </si>
  <si>
    <t>Indice Connessione non-UE</t>
  </si>
  <si>
    <t>Innovative Technologies</t>
  </si>
  <si>
    <t>Spunta</t>
  </si>
  <si>
    <t>Tipo Impatto occupazionale fase Commercializzazione</t>
  </si>
  <si>
    <t>altra tipologia di fondi pubblici</t>
  </si>
  <si>
    <t>Modernization of industrial sites</t>
  </si>
  <si>
    <t>X</t>
  </si>
  <si>
    <t>fino 50 unità</t>
  </si>
  <si>
    <t>Nuclear Digital Transformation</t>
  </si>
  <si>
    <t>Industrial Efficiency Projects</t>
  </si>
  <si>
    <t>Connessione con paesi non-UE</t>
  </si>
  <si>
    <t>Indice Connessione UE</t>
  </si>
  <si>
    <t>Expert/skilled and operative personnel</t>
  </si>
  <si>
    <t>Boolean</t>
  </si>
  <si>
    <t>Tipo Orizzonte Temporale R&amp;S</t>
  </si>
  <si>
    <t>Graphite and Steel Technologies</t>
  </si>
  <si>
    <t>minore di 1 anno</t>
  </si>
  <si>
    <t>New Material Development, optimization and qualification</t>
  </si>
  <si>
    <t>tra 1 e 5 anni</t>
  </si>
  <si>
    <t>Breeding Blanket, Tritium and Fuel Cycle</t>
  </si>
  <si>
    <t>Regione</t>
  </si>
  <si>
    <t>tra 5 e 10 anni</t>
  </si>
  <si>
    <t>Connessione</t>
  </si>
  <si>
    <t>Indice di connessione</t>
  </si>
  <si>
    <t>Tokamak Technologies</t>
  </si>
  <si>
    <t>oltre 10 anni</t>
  </si>
  <si>
    <t>Nessuna connessione</t>
  </si>
  <si>
    <t>Inertial Confinement</t>
  </si>
  <si>
    <t>Connessione a soli paesi non-UE</t>
  </si>
  <si>
    <t>High-Temperature Superconductors – HTS</t>
  </si>
  <si>
    <t>Tipo Orizzonte Temporale Pre industriale</t>
  </si>
  <si>
    <t>Connessione a soli paesi UE</t>
  </si>
  <si>
    <t>Connessione a paesi UE e paesi non UE</t>
  </si>
  <si>
    <t>Medical Applications</t>
  </si>
  <si>
    <t>Space and marine Applications</t>
  </si>
  <si>
    <t>Heat production Applications</t>
  </si>
  <si>
    <t>UE</t>
  </si>
  <si>
    <t>Hydrogen production</t>
  </si>
  <si>
    <t>Tipo Orizzonte Temporale Commercializzazione</t>
  </si>
  <si>
    <t>SI
( 2 )</t>
  </si>
  <si>
    <t>NO
( 1 )</t>
  </si>
  <si>
    <t>Application for connectivity</t>
  </si>
  <si>
    <t>non-UE</t>
  </si>
  <si>
    <t>SI ( 2 )</t>
  </si>
  <si>
    <t>NO ( 1 )</t>
  </si>
  <si>
    <t>Caratteristica</t>
  </si>
  <si>
    <t>Il progetto mira ad apportare benefici per la soggetto attuatore ma va anche a beneficio anche di altre imprese (esternalità Positive)</t>
  </si>
  <si>
    <t>Il progetto propone l'utilizzo di una tecnologia "migliore" con ad esempio minor impatto ambientale</t>
  </si>
  <si>
    <t>Esternalità negativa</t>
  </si>
  <si>
    <t>Il progetto mira a supare elementi per sviluppo di un progetto o la sua effettiva progettabilità a causa di interessi divergenti tra investitori</t>
  </si>
  <si>
    <t>Problemi di coordinamento</t>
  </si>
  <si>
    <t>La mancanza di informazioni porta le imprese a scelte non ottimali dal punto di vista della società prospettiva sociale</t>
  </si>
  <si>
    <t>Asimmetria informativa</t>
  </si>
  <si>
    <t>Quantità di Regioni</t>
  </si>
  <si>
    <t>Singola</t>
  </si>
  <si>
    <t>Più Regioni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</si>
</sst>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font>
      <sz val="11"/>
      <color theme="1"/>
      <name val="Calibri"/>
      <family val="2"/>
      <scheme val="minor"/>
    </font>
    <font>
      <b/>
      <sz val="11"/>
      <color theme="1"/>
      <name val="Calibri"/>
      <family val="2"/>
      <scheme val="minor"/>
    </font>
    <font>
      <sz val="11"/>
      <color rgb="FF0070C0"/>
      <name val="Calibri"/>
      <family val="2"/>
      <scheme val="minor"/>
    </font>
    <font>
      <i/>
      <sz val="8"/>
      <color theme="1"/>
      <name val="Calibri"/>
      <family val="2"/>
      <scheme val="minor"/>
    </font>
    <font>
      <b/>
      <sz val="11"/>
      <color rgb="FFC00000"/>
      <name val="Calibri"/>
      <family val="2"/>
      <scheme val="minor"/>
    </font>
    <font>
      <i/>
      <sz val="8"/>
      <color rgb="FFC00000"/>
      <name val="Calibri"/>
      <family val="2"/>
      <scheme val="minor"/>
    </font>
    <font>
      <sz val="11"/>
      <color rgb="FFC00000"/>
      <name val="Calibri"/>
      <family val="2"/>
      <scheme val="minor"/>
    </font>
    <font>
      <b/>
      <sz val="16"/>
      <color theme="1"/>
      <name val="Calibri"/>
      <family val="2"/>
      <scheme val="minor"/>
    </font>
    <font>
      <b/>
      <sz val="11"/>
      <name val="Calibri"/>
      <family val="2"/>
      <scheme val="minor"/>
    </font>
    <font>
      <b/>
      <sz val="11"/>
      <color rgb="FF0070C0"/>
      <name val="Calibri"/>
      <family val="2"/>
      <scheme val="minor"/>
    </font>
    <font>
      <b/>
      <sz val="14"/>
      <color rgb="FFC00000"/>
      <name val="Calibri"/>
      <family val="2"/>
      <scheme val="minor"/>
    </font>
    <font>
      <sz val="11"/>
      <color theme="1"/>
      <name val="Calibri Light"/>
      <family val="2"/>
    </font>
    <font>
      <u/>
      <sz val="11"/>
      <color theme="10"/>
      <name val="Calibri"/>
      <family val="2"/>
      <scheme val="minor"/>
    </font>
    <font>
      <i/>
      <sz val="11"/>
      <color theme="1"/>
      <name val="Calibri"/>
      <family val="2"/>
      <scheme val="minor"/>
    </font>
    <font>
      <u/>
      <sz val="11"/>
      <color theme="1"/>
      <name val="Calibri (Body)"/>
    </font>
    <font>
      <b/>
      <sz val="11"/>
      <color theme="0"/>
      <name val="Calibri"/>
      <family val="2"/>
      <scheme val="minor"/>
    </font>
    <font>
      <sz val="11"/>
      <color theme="0"/>
      <name val="Calibri"/>
      <family val="2"/>
      <scheme val="minor"/>
    </font>
    <font>
      <sz val="16"/>
      <color theme="1"/>
      <name val="Calibri"/>
      <family val="2"/>
      <scheme val="minor"/>
    </font>
    <font>
      <i/>
      <sz val="8"/>
      <color theme="0"/>
      <name val="Calibri"/>
      <family val="2"/>
      <scheme val="minor"/>
    </font>
    <font>
      <sz val="11"/>
      <color rgb="FF000000"/>
      <name val="Calibri"/>
      <scheme val="minor"/>
    </font>
    <font>
      <b/>
      <sz val="11"/>
      <color rgb="FF000000"/>
      <name val="Calibri"/>
      <scheme val="minor"/>
    </font>
    <font>
      <b/>
      <sz val="11"/>
      <color rgb="FF000000"/>
      <name val="Calibri"/>
    </font>
    <font>
      <sz val="11"/>
      <color rgb="FF000000"/>
      <name val="Calibri"/>
    </font>
  </fonts>
  <fills count="1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92D050"/>
        <bgColor indexed="64"/>
      </patternFill>
    </fill>
    <fill>
      <patternFill patternType="solid">
        <fgColor rgb="FF7030A0"/>
        <bgColor indexed="64"/>
      </patternFill>
    </fill>
    <fill>
      <patternFill patternType="solid">
        <fgColor rgb="FF66FFCC"/>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9" tint="-0.249977111117893"/>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2">
    <xf numFmtId="0" fontId="0" fillId="0" borderId="0"/>
    <xf numFmtId="0" fontId="12" fillId="0" borderId="0" applyNumberFormat="0" applyFill="0" applyBorder="0" applyAlignment="0" applyProtection="0"/>
  </cellStyleXfs>
  <cellXfs count="236">
    <xf numFmtId="0" fontId="0" fillId="0" borderId="0" xfId="0"/>
    <xf numFmtId="0" fontId="0" fillId="0" borderId="0" xfId="0" applyAlignment="1">
      <alignment horizontal="center" vertical="center"/>
    </xf>
    <xf numFmtId="0" fontId="0" fillId="0" borderId="1" xfId="0" applyBorder="1"/>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2" fillId="2" borderId="1" xfId="0" applyFont="1" applyFill="1" applyBorder="1" applyAlignment="1" applyProtection="1">
      <alignment horizontal="center" vertical="center"/>
      <protection locked="0"/>
    </xf>
    <xf numFmtId="0" fontId="1" fillId="0" borderId="1" xfId="0" applyFont="1" applyBorder="1"/>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xf>
    <xf numFmtId="0" fontId="8" fillId="0" borderId="1" xfId="0" applyFont="1" applyBorder="1" applyAlignment="1">
      <alignment horizontal="center" vertical="center" wrapText="1"/>
    </xf>
    <xf numFmtId="0" fontId="1" fillId="0" borderId="0" xfId="0" applyFont="1" applyAlignment="1">
      <alignment horizontal="center" vertical="center" wrapText="1"/>
    </xf>
    <xf numFmtId="0" fontId="2" fillId="2" borderId="1" xfId="0" applyFont="1" applyFill="1" applyBorder="1" applyAlignment="1" applyProtection="1">
      <alignment horizontal="left" vertical="center"/>
      <protection locked="0"/>
    </xf>
    <xf numFmtId="0" fontId="8" fillId="0" borderId="1" xfId="0" applyFont="1" applyBorder="1" applyAlignment="1">
      <alignment vertical="center" wrapText="1"/>
    </xf>
    <xf numFmtId="0" fontId="2" fillId="4" borderId="1" xfId="0" applyFont="1" applyFill="1" applyBorder="1" applyAlignment="1" applyProtection="1">
      <alignment horizontal="center" vertical="center" wrapText="1"/>
      <protection locked="0"/>
    </xf>
    <xf numFmtId="0" fontId="2" fillId="4" borderId="1" xfId="0" applyFont="1" applyFill="1" applyBorder="1" applyAlignment="1" applyProtection="1">
      <alignment horizontal="left" vertical="center" wrapText="1"/>
      <protection locked="0"/>
    </xf>
    <xf numFmtId="0" fontId="2" fillId="4" borderId="1" xfId="0"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protection locked="0"/>
    </xf>
    <xf numFmtId="0" fontId="8" fillId="0" borderId="2" xfId="0" applyFont="1" applyBorder="1" applyAlignment="1">
      <alignment vertical="center" wrapText="1"/>
    </xf>
    <xf numFmtId="0" fontId="1" fillId="0" borderId="5" xfId="0" applyFont="1" applyBorder="1" applyAlignment="1">
      <alignment horizontal="center" vertical="center"/>
    </xf>
    <xf numFmtId="0" fontId="1" fillId="0" borderId="6" xfId="0" applyFont="1" applyBorder="1"/>
    <xf numFmtId="0" fontId="1" fillId="0" borderId="6" xfId="0" applyFont="1" applyBorder="1" applyAlignment="1">
      <alignment horizontal="center" vertical="center" wrapText="1"/>
    </xf>
    <xf numFmtId="0" fontId="7" fillId="0" borderId="1" xfId="0" applyFont="1" applyBorder="1" applyAlignment="1">
      <alignment vertical="center"/>
    </xf>
    <xf numFmtId="0" fontId="1" fillId="0" borderId="1" xfId="0" applyFont="1" applyBorder="1" applyAlignment="1">
      <alignment vertical="center" wrapText="1"/>
    </xf>
    <xf numFmtId="0" fontId="0" fillId="0" borderId="1" xfId="0" applyBorder="1" applyAlignment="1">
      <alignment vertical="center"/>
    </xf>
    <xf numFmtId="0" fontId="1" fillId="0" borderId="1" xfId="0" applyFont="1" applyBorder="1" applyAlignment="1">
      <alignment horizontal="left" vertical="center"/>
    </xf>
    <xf numFmtId="0" fontId="1" fillId="0" borderId="5" xfId="0" applyFont="1" applyBorder="1"/>
    <xf numFmtId="0" fontId="2" fillId="0" borderId="1" xfId="0" applyFont="1" applyBorder="1"/>
    <xf numFmtId="0" fontId="2" fillId="0" borderId="11" xfId="0" applyFont="1" applyBorder="1"/>
    <xf numFmtId="0" fontId="9" fillId="0" borderId="7" xfId="0" applyFont="1" applyBorder="1" applyAlignment="1">
      <alignment horizontal="center" vertical="center" wrapText="1"/>
    </xf>
    <xf numFmtId="0" fontId="0" fillId="0" borderId="6" xfId="0" applyBorder="1" applyAlignment="1">
      <alignment horizontal="center" vertical="center"/>
    </xf>
    <xf numFmtId="0" fontId="0" fillId="0" borderId="10" xfId="0" applyBorder="1" applyAlignment="1">
      <alignment horizontal="center" vertical="center"/>
    </xf>
    <xf numFmtId="0" fontId="2" fillId="0" borderId="1" xfId="0" applyFont="1" applyBorder="1" applyAlignment="1">
      <alignment vertical="center" wrapText="1"/>
    </xf>
    <xf numFmtId="0" fontId="2" fillId="0" borderId="11" xfId="0" applyFont="1" applyBorder="1" applyAlignment="1">
      <alignment vertical="center" wrapText="1"/>
    </xf>
    <xf numFmtId="0" fontId="8" fillId="0" borderId="6" xfId="0" applyFont="1" applyBorder="1" applyAlignment="1">
      <alignment vertical="center" wrapText="1"/>
    </xf>
    <xf numFmtId="0" fontId="2" fillId="0" borderId="2" xfId="0" applyFont="1" applyBorder="1" applyAlignment="1">
      <alignment vertical="center" wrapText="1"/>
    </xf>
    <xf numFmtId="0" fontId="2" fillId="0" borderId="20" xfId="0" applyFont="1" applyBorder="1" applyAlignment="1">
      <alignment vertical="center" wrapText="1"/>
    </xf>
    <xf numFmtId="0" fontId="0" fillId="0" borderId="1" xfId="0" applyBorder="1" applyAlignment="1">
      <alignment horizontal="center" vertical="center" textRotation="90" wrapText="1"/>
    </xf>
    <xf numFmtId="0" fontId="5" fillId="0" borderId="1" xfId="0" applyFont="1" applyBorder="1" applyAlignment="1">
      <alignment horizontal="center" vertical="center"/>
    </xf>
    <xf numFmtId="0" fontId="1" fillId="6" borderId="21" xfId="0" applyFont="1" applyFill="1" applyBorder="1" applyAlignment="1">
      <alignment horizontal="center" vertical="center" wrapText="1"/>
    </xf>
    <xf numFmtId="0" fontId="3" fillId="6" borderId="21" xfId="0" applyFont="1" applyFill="1" applyBorder="1" applyAlignment="1">
      <alignment horizontal="center" vertical="center" wrapText="1"/>
    </xf>
    <xf numFmtId="0" fontId="0" fillId="6" borderId="21" xfId="0" applyFill="1" applyBorder="1" applyAlignment="1">
      <alignment horizontal="center" vertical="center"/>
    </xf>
    <xf numFmtId="0" fontId="1" fillId="6" borderId="4" xfId="0" applyFont="1" applyFill="1" applyBorder="1" applyAlignment="1">
      <alignment horizontal="center"/>
    </xf>
    <xf numFmtId="0" fontId="2" fillId="4" borderId="11" xfId="0" applyFont="1" applyFill="1" applyBorder="1" applyAlignment="1" applyProtection="1">
      <alignment horizontal="center" vertical="center" wrapText="1"/>
      <protection locked="0"/>
    </xf>
    <xf numFmtId="0" fontId="0" fillId="6" borderId="27" xfId="0" applyFill="1" applyBorder="1" applyAlignment="1">
      <alignment horizontal="center" vertical="center"/>
    </xf>
    <xf numFmtId="0" fontId="2" fillId="2" borderId="11" xfId="0" applyFont="1" applyFill="1" applyBorder="1" applyAlignment="1" applyProtection="1">
      <alignment horizontal="center" vertical="center"/>
      <protection locked="0"/>
    </xf>
    <xf numFmtId="0" fontId="6" fillId="0" borderId="11" xfId="0" applyFont="1" applyBorder="1" applyAlignment="1">
      <alignment horizontal="center" vertical="center"/>
    </xf>
    <xf numFmtId="0" fontId="2" fillId="4" borderId="11" xfId="0" applyFont="1" applyFill="1" applyBorder="1" applyAlignment="1" applyProtection="1">
      <alignment horizontal="left" vertical="center" wrapText="1"/>
      <protection locked="0"/>
    </xf>
    <xf numFmtId="0" fontId="2" fillId="2" borderId="11" xfId="0" applyFont="1" applyFill="1" applyBorder="1" applyAlignment="1" applyProtection="1">
      <alignment horizontal="left" vertical="center"/>
      <protection locked="0"/>
    </xf>
    <xf numFmtId="0" fontId="2" fillId="4" borderId="11" xfId="0" applyFont="1" applyFill="1" applyBorder="1" applyAlignment="1" applyProtection="1">
      <alignment horizontal="center" vertical="center"/>
      <protection locked="0"/>
    </xf>
    <xf numFmtId="0" fontId="2" fillId="3" borderId="11" xfId="0" applyFont="1" applyFill="1" applyBorder="1" applyAlignment="1" applyProtection="1">
      <alignment horizontal="center" vertical="center"/>
      <protection locked="0"/>
    </xf>
    <xf numFmtId="0" fontId="1" fillId="0" borderId="19" xfId="0" applyFont="1" applyBorder="1" applyAlignment="1">
      <alignment horizontal="center" vertical="center"/>
    </xf>
    <xf numFmtId="0" fontId="2" fillId="4" borderId="1" xfId="0" applyFont="1" applyFill="1" applyBorder="1" applyAlignment="1" applyProtection="1">
      <alignment vertical="center" wrapText="1"/>
      <protection locked="0"/>
    </xf>
    <xf numFmtId="0" fontId="6" fillId="0" borderId="1" xfId="0" applyFont="1" applyBorder="1" applyAlignment="1">
      <alignment horizontal="center" vertical="center" wrapText="1"/>
    </xf>
    <xf numFmtId="0" fontId="6" fillId="0" borderId="11" xfId="0" applyFont="1" applyBorder="1" applyAlignment="1">
      <alignment horizontal="center" vertical="center" wrapText="1"/>
    </xf>
    <xf numFmtId="0" fontId="1" fillId="0" borderId="19" xfId="0" applyFont="1" applyBorder="1"/>
    <xf numFmtId="0" fontId="2" fillId="2" borderId="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1" fillId="0" borderId="19" xfId="0" applyFont="1" applyBorder="1" applyAlignment="1">
      <alignment vertical="center"/>
    </xf>
    <xf numFmtId="0" fontId="2" fillId="0" borderId="33" xfId="0" applyFont="1" applyBorder="1" applyAlignment="1">
      <alignment vertical="center" wrapText="1"/>
    </xf>
    <xf numFmtId="0" fontId="1" fillId="0" borderId="1" xfId="0" applyFont="1" applyBorder="1" applyAlignment="1">
      <alignment wrapText="1"/>
    </xf>
    <xf numFmtId="0" fontId="1" fillId="0" borderId="6" xfId="0" applyFont="1" applyBorder="1" applyAlignment="1">
      <alignment wrapText="1"/>
    </xf>
    <xf numFmtId="164" fontId="6" fillId="0" borderId="1" xfId="0" applyNumberFormat="1" applyFont="1" applyBorder="1" applyAlignment="1">
      <alignment horizontal="center" vertical="center" wrapText="1"/>
    </xf>
    <xf numFmtId="164" fontId="6" fillId="0" borderId="11" xfId="0" applyNumberFormat="1" applyFont="1" applyBorder="1" applyAlignment="1">
      <alignment horizontal="center" vertical="center" wrapText="1"/>
    </xf>
    <xf numFmtId="0" fontId="0" fillId="0" borderId="0" xfId="0" applyAlignment="1">
      <alignment wrapText="1"/>
    </xf>
    <xf numFmtId="0" fontId="0" fillId="0" borderId="0" xfId="0" applyAlignment="1">
      <alignment vertical="top" wrapText="1"/>
    </xf>
    <xf numFmtId="0" fontId="0" fillId="0" borderId="0" xfId="0" applyAlignment="1">
      <alignment vertical="top"/>
    </xf>
    <xf numFmtId="0" fontId="0" fillId="0" borderId="3" xfId="0" applyBorder="1"/>
    <xf numFmtId="0" fontId="0" fillId="0" borderId="4" xfId="0" applyBorder="1"/>
    <xf numFmtId="0" fontId="0" fillId="0" borderId="14" xfId="0" applyBorder="1"/>
    <xf numFmtId="0" fontId="0" fillId="0" borderId="0" xfId="0" applyAlignment="1">
      <alignment horizontal="center" vertical="center" wrapText="1"/>
    </xf>
    <xf numFmtId="0" fontId="0" fillId="0" borderId="1" xfId="0" applyBorder="1" applyAlignment="1">
      <alignment horizontal="left" vertical="center" wrapText="1"/>
    </xf>
    <xf numFmtId="0" fontId="0" fillId="0" borderId="7" xfId="0" applyBorder="1"/>
    <xf numFmtId="0" fontId="0" fillId="0" borderId="6" xfId="0" applyBorder="1" applyAlignment="1">
      <alignment wrapText="1"/>
    </xf>
    <xf numFmtId="0" fontId="11" fillId="0" borderId="6" xfId="0" applyFont="1" applyBorder="1" applyAlignment="1">
      <alignment horizontal="left" vertical="center"/>
    </xf>
    <xf numFmtId="0" fontId="0" fillId="0" borderId="6" xfId="0" applyBorder="1" applyAlignment="1">
      <alignment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left" vertical="center"/>
    </xf>
    <xf numFmtId="0" fontId="0" fillId="0" borderId="6" xfId="0" applyBorder="1"/>
    <xf numFmtId="0" fontId="0" fillId="0" borderId="12" xfId="0" applyBorder="1"/>
    <xf numFmtId="0" fontId="0" fillId="0" borderId="10" xfId="0" applyBorder="1" applyAlignment="1">
      <alignment wrapText="1"/>
    </xf>
    <xf numFmtId="0" fontId="0" fillId="0" borderId="10" xfId="0" applyBorder="1" applyAlignment="1">
      <alignment horizontal="left"/>
    </xf>
    <xf numFmtId="0" fontId="0" fillId="0" borderId="10" xfId="0" applyBorder="1" applyAlignment="1">
      <alignment vertical="center" wrapText="1"/>
    </xf>
    <xf numFmtId="0" fontId="0" fillId="0" borderId="11" xfId="0" applyBorder="1" applyAlignment="1">
      <alignment horizontal="center" vertical="center" wrapText="1"/>
    </xf>
    <xf numFmtId="0" fontId="0" fillId="0" borderId="10" xfId="0" applyBorder="1"/>
    <xf numFmtId="0" fontId="0" fillId="0" borderId="12" xfId="0" applyBorder="1" applyAlignment="1">
      <alignment horizontal="center" vertical="center" wrapText="1"/>
    </xf>
    <xf numFmtId="0" fontId="0" fillId="0" borderId="5" xfId="0" applyBorder="1"/>
    <xf numFmtId="0" fontId="0" fillId="0" borderId="0" xfId="0" applyAlignment="1">
      <alignment horizontal="left" vertical="center"/>
    </xf>
    <xf numFmtId="0" fontId="0" fillId="0" borderId="13" xfId="0" applyBorder="1"/>
    <xf numFmtId="0" fontId="0" fillId="0" borderId="19" xfId="0" applyBorder="1"/>
    <xf numFmtId="0" fontId="0" fillId="0" borderId="8" xfId="0" applyBorder="1"/>
    <xf numFmtId="0" fontId="0" fillId="0" borderId="9" xfId="0" applyBorder="1"/>
    <xf numFmtId="0" fontId="0" fillId="0" borderId="22" xfId="0" applyBorder="1"/>
    <xf numFmtId="0" fontId="0" fillId="0" borderId="23" xfId="0" applyBorder="1"/>
    <xf numFmtId="0" fontId="0" fillId="0" borderId="24" xfId="0" applyBorder="1"/>
    <xf numFmtId="0" fontId="0" fillId="0" borderId="32" xfId="0" applyBorder="1" applyAlignment="1">
      <alignment vertical="center" wrapText="1"/>
    </xf>
    <xf numFmtId="0" fontId="0" fillId="0" borderId="34" xfId="0" applyBorder="1"/>
    <xf numFmtId="0" fontId="0" fillId="0" borderId="0" xfId="0" applyAlignment="1">
      <alignment vertical="center"/>
    </xf>
    <xf numFmtId="0" fontId="0" fillId="0" borderId="11" xfId="0" applyBorder="1"/>
    <xf numFmtId="0" fontId="0" fillId="0" borderId="1" xfId="0" applyBorder="1" applyAlignment="1">
      <alignment wrapText="1"/>
    </xf>
    <xf numFmtId="0" fontId="12" fillId="0" borderId="0" xfId="1" applyAlignment="1">
      <alignment wrapText="1"/>
    </xf>
    <xf numFmtId="0" fontId="1" fillId="0" borderId="0" xfId="0" applyFont="1"/>
    <xf numFmtId="0" fontId="7" fillId="0" borderId="1" xfId="0" applyFont="1" applyBorder="1" applyAlignment="1">
      <alignment horizontal="left" vertical="center"/>
    </xf>
    <xf numFmtId="0" fontId="2" fillId="4" borderId="11" xfId="0" applyFont="1" applyFill="1" applyBorder="1" applyAlignment="1" applyProtection="1">
      <alignment vertical="center" wrapText="1"/>
      <protection locked="0"/>
    </xf>
    <xf numFmtId="0" fontId="17" fillId="0" borderId="0" xfId="0" applyFont="1" applyAlignment="1">
      <alignment horizontal="center" vertical="center"/>
    </xf>
    <xf numFmtId="0" fontId="0" fillId="0" borderId="7" xfId="0" applyBorder="1" applyAlignment="1">
      <alignment vertical="center"/>
    </xf>
    <xf numFmtId="0" fontId="0" fillId="0" borderId="12" xfId="0" applyBorder="1" applyAlignment="1">
      <alignment vertical="center"/>
    </xf>
    <xf numFmtId="0" fontId="2" fillId="0" borderId="1" xfId="0" applyFont="1" applyBorder="1" applyAlignment="1">
      <alignment vertical="center"/>
    </xf>
    <xf numFmtId="0" fontId="0" fillId="0" borderId="6" xfId="0" applyBorder="1" applyAlignment="1">
      <alignment vertical="center"/>
    </xf>
    <xf numFmtId="0" fontId="0" fillId="0" borderId="10" xfId="0" applyBorder="1" applyAlignment="1">
      <alignment vertical="center"/>
    </xf>
    <xf numFmtId="0" fontId="3" fillId="7" borderId="21" xfId="0" applyFont="1" applyFill="1" applyBorder="1" applyAlignment="1">
      <alignment horizontal="center" vertical="center" wrapText="1"/>
    </xf>
    <xf numFmtId="0" fontId="0" fillId="7" borderId="21" xfId="0" applyFill="1" applyBorder="1" applyAlignment="1">
      <alignment horizontal="center" vertical="center"/>
    </xf>
    <xf numFmtId="0" fontId="0" fillId="7" borderId="27" xfId="0" applyFill="1" applyBorder="1" applyAlignment="1">
      <alignment horizontal="center" vertical="center"/>
    </xf>
    <xf numFmtId="0" fontId="3" fillId="8" borderId="21" xfId="0" applyFont="1" applyFill="1" applyBorder="1" applyAlignment="1">
      <alignment horizontal="center" vertical="center" wrapText="1"/>
    </xf>
    <xf numFmtId="0" fontId="0" fillId="8" borderId="21" xfId="0" applyFill="1" applyBorder="1" applyAlignment="1">
      <alignment horizontal="center" vertical="center"/>
    </xf>
    <xf numFmtId="0" fontId="0" fillId="8" borderId="27" xfId="0" applyFill="1" applyBorder="1" applyAlignment="1">
      <alignment horizontal="center" vertical="center"/>
    </xf>
    <xf numFmtId="0" fontId="1" fillId="8" borderId="19" xfId="0" applyFont="1" applyFill="1" applyBorder="1" applyAlignment="1">
      <alignment horizontal="center" vertical="center"/>
    </xf>
    <xf numFmtId="0" fontId="1" fillId="9" borderId="19" xfId="0" applyFont="1" applyFill="1" applyBorder="1" applyAlignment="1">
      <alignment horizontal="center" vertical="center"/>
    </xf>
    <xf numFmtId="0" fontId="3" fillId="9" borderId="21" xfId="0" applyFont="1" applyFill="1" applyBorder="1" applyAlignment="1">
      <alignment horizontal="center" vertical="center" wrapText="1"/>
    </xf>
    <xf numFmtId="0" fontId="0" fillId="9" borderId="21" xfId="0" applyFill="1" applyBorder="1" applyAlignment="1">
      <alignment horizontal="center" vertical="center"/>
    </xf>
    <xf numFmtId="0" fontId="0" fillId="9" borderId="27" xfId="0" applyFill="1" applyBorder="1" applyAlignment="1">
      <alignment horizontal="center" vertical="center"/>
    </xf>
    <xf numFmtId="0" fontId="3" fillId="10" borderId="21" xfId="0" applyFont="1" applyFill="1" applyBorder="1" applyAlignment="1">
      <alignment horizontal="center" vertical="center" wrapText="1"/>
    </xf>
    <xf numFmtId="0" fontId="0" fillId="10" borderId="21" xfId="0" applyFill="1" applyBorder="1" applyAlignment="1">
      <alignment horizontal="center" vertical="center"/>
    </xf>
    <xf numFmtId="0" fontId="0" fillId="10" borderId="27" xfId="0" applyFill="1" applyBorder="1" applyAlignment="1">
      <alignment horizontal="center" vertical="center"/>
    </xf>
    <xf numFmtId="0" fontId="3" fillId="11" borderId="21" xfId="0" applyFont="1" applyFill="1" applyBorder="1" applyAlignment="1">
      <alignment horizontal="center" vertical="center" wrapText="1"/>
    </xf>
    <xf numFmtId="0" fontId="0" fillId="11" borderId="21" xfId="0" applyFill="1" applyBorder="1" applyAlignment="1">
      <alignment horizontal="center" vertical="center"/>
    </xf>
    <xf numFmtId="0" fontId="0" fillId="11" borderId="27" xfId="0" applyFill="1" applyBorder="1" applyAlignment="1">
      <alignment horizontal="center" vertical="center"/>
    </xf>
    <xf numFmtId="0" fontId="18" fillId="12" borderId="21" xfId="0" applyFont="1" applyFill="1" applyBorder="1" applyAlignment="1">
      <alignment horizontal="center" vertical="center" wrapText="1"/>
    </xf>
    <xf numFmtId="0" fontId="16" fillId="12" borderId="21" xfId="0" applyFont="1" applyFill="1" applyBorder="1" applyAlignment="1">
      <alignment horizontal="center" vertical="center"/>
    </xf>
    <xf numFmtId="0" fontId="16" fillId="12" borderId="27" xfId="0" applyFont="1" applyFill="1" applyBorder="1" applyAlignment="1">
      <alignment horizontal="center" vertical="center"/>
    </xf>
    <xf numFmtId="0" fontId="3" fillId="13" borderId="21" xfId="0" applyFont="1" applyFill="1" applyBorder="1" applyAlignment="1">
      <alignment horizontal="center" vertical="center" wrapText="1"/>
    </xf>
    <xf numFmtId="0" fontId="0" fillId="13" borderId="21" xfId="0" applyFill="1" applyBorder="1" applyAlignment="1">
      <alignment horizontal="center" vertical="center"/>
    </xf>
    <xf numFmtId="0" fontId="0" fillId="13" borderId="27" xfId="0" applyFill="1" applyBorder="1" applyAlignment="1">
      <alignment horizontal="center" vertical="center"/>
    </xf>
    <xf numFmtId="0" fontId="3" fillId="14" borderId="21" xfId="0" applyFont="1" applyFill="1" applyBorder="1" applyAlignment="1">
      <alignment horizontal="center" vertical="center" wrapText="1"/>
    </xf>
    <xf numFmtId="0" fontId="0" fillId="14" borderId="21" xfId="0" applyFill="1" applyBorder="1" applyAlignment="1">
      <alignment horizontal="center" vertical="center"/>
    </xf>
    <xf numFmtId="0" fontId="0" fillId="14" borderId="27" xfId="0" applyFill="1" applyBorder="1" applyAlignment="1">
      <alignment horizontal="center" vertical="center"/>
    </xf>
    <xf numFmtId="0" fontId="3" fillId="15" borderId="21" xfId="0" applyFont="1" applyFill="1" applyBorder="1" applyAlignment="1">
      <alignment horizontal="center" vertical="center" wrapText="1"/>
    </xf>
    <xf numFmtId="0" fontId="0" fillId="15" borderId="21" xfId="0" applyFill="1" applyBorder="1" applyAlignment="1">
      <alignment horizontal="center" vertical="center"/>
    </xf>
    <xf numFmtId="0" fontId="0" fillId="15" borderId="27" xfId="0" applyFill="1" applyBorder="1" applyAlignment="1">
      <alignment horizontal="center" vertical="center"/>
    </xf>
    <xf numFmtId="0" fontId="18" fillId="16" borderId="21" xfId="0" applyFont="1" applyFill="1" applyBorder="1" applyAlignment="1">
      <alignment horizontal="center" vertical="center" wrapText="1"/>
    </xf>
    <xf numFmtId="0" fontId="16" fillId="16" borderId="21" xfId="0" applyFont="1" applyFill="1" applyBorder="1" applyAlignment="1">
      <alignment horizontal="center" vertical="center"/>
    </xf>
    <xf numFmtId="0" fontId="16" fillId="16" borderId="27" xfId="0" applyFont="1" applyFill="1" applyBorder="1" applyAlignment="1">
      <alignment horizontal="center" vertical="center"/>
    </xf>
    <xf numFmtId="0" fontId="0" fillId="0" borderId="1" xfId="0" applyBorder="1" applyProtection="1">
      <protection locked="0"/>
    </xf>
    <xf numFmtId="0" fontId="3" fillId="0" borderId="21" xfId="0" applyFont="1" applyBorder="1" applyAlignment="1">
      <alignment horizontal="center" vertical="center" wrapText="1"/>
    </xf>
    <xf numFmtId="0" fontId="1" fillId="0" borderId="29" xfId="0" applyFont="1" applyBorder="1" applyAlignment="1">
      <alignment vertical="center"/>
    </xf>
    <xf numFmtId="0" fontId="4" fillId="0" borderId="38" xfId="0" applyFont="1" applyBorder="1" applyAlignment="1">
      <alignment horizontal="center" vertical="center" wrapText="1"/>
    </xf>
    <xf numFmtId="0" fontId="5" fillId="0" borderId="38" xfId="0" applyFont="1" applyBorder="1" applyAlignment="1">
      <alignment horizontal="center" vertical="center"/>
    </xf>
    <xf numFmtId="2" fontId="6" fillId="0" borderId="38" xfId="0" applyNumberFormat="1" applyFont="1" applyBorder="1" applyAlignment="1">
      <alignment horizontal="center" vertical="center"/>
    </xf>
    <xf numFmtId="2" fontId="6" fillId="0" borderId="39" xfId="0" applyNumberFormat="1" applyFont="1" applyBorder="1" applyAlignment="1">
      <alignment horizontal="center" vertical="center"/>
    </xf>
    <xf numFmtId="0" fontId="5" fillId="5" borderId="1" xfId="0" applyFont="1" applyFill="1" applyBorder="1" applyAlignment="1">
      <alignment horizontal="center" vertical="center"/>
    </xf>
    <xf numFmtId="2" fontId="6" fillId="5" borderId="1" xfId="0" applyNumberFormat="1" applyFont="1" applyFill="1" applyBorder="1" applyAlignment="1">
      <alignment horizontal="center" vertical="center"/>
    </xf>
    <xf numFmtId="2" fontId="6" fillId="5" borderId="33" xfId="0" applyNumberFormat="1" applyFont="1" applyFill="1" applyBorder="1" applyAlignment="1">
      <alignment horizontal="center" vertical="center"/>
    </xf>
    <xf numFmtId="2" fontId="6" fillId="5" borderId="21" xfId="0" applyNumberFormat="1" applyFont="1" applyFill="1" applyBorder="1" applyAlignment="1">
      <alignment horizontal="center" vertical="center"/>
    </xf>
    <xf numFmtId="2" fontId="6" fillId="5" borderId="27" xfId="0" applyNumberFormat="1" applyFont="1" applyFill="1" applyBorder="1" applyAlignment="1">
      <alignment horizontal="center" vertical="center"/>
    </xf>
    <xf numFmtId="0" fontId="1" fillId="0" borderId="40" xfId="0" applyFont="1" applyBorder="1" applyAlignment="1">
      <alignment horizontal="center" vertical="center" wrapText="1"/>
    </xf>
    <xf numFmtId="0" fontId="3" fillId="0" borderId="40" xfId="0" applyFont="1" applyBorder="1" applyAlignment="1">
      <alignment horizontal="center" vertical="center"/>
    </xf>
    <xf numFmtId="2" fontId="6" fillId="0" borderId="40" xfId="0" applyNumberFormat="1" applyFont="1" applyBorder="1" applyAlignment="1" applyProtection="1">
      <alignment horizontal="left" vertical="top" wrapText="1"/>
      <protection locked="0"/>
    </xf>
    <xf numFmtId="2" fontId="6" fillId="0" borderId="41" xfId="0" applyNumberFormat="1" applyFont="1" applyBorder="1" applyAlignment="1" applyProtection="1">
      <alignment horizontal="left" vertical="top" wrapText="1"/>
      <protection locked="0"/>
    </xf>
    <xf numFmtId="2" fontId="6" fillId="0" borderId="1" xfId="0" applyNumberFormat="1" applyFont="1" applyBorder="1" applyAlignment="1" applyProtection="1">
      <alignment horizontal="left" vertical="top" wrapText="1"/>
      <protection locked="0"/>
    </xf>
    <xf numFmtId="2" fontId="6" fillId="0" borderId="11" xfId="0" applyNumberFormat="1" applyFont="1" applyBorder="1" applyAlignment="1" applyProtection="1">
      <alignment horizontal="left" vertical="top" wrapText="1"/>
      <protection locked="0"/>
    </xf>
    <xf numFmtId="0" fontId="1" fillId="0" borderId="38" xfId="0" applyFont="1" applyBorder="1" applyAlignment="1">
      <alignment horizontal="center" vertical="center" wrapText="1"/>
    </xf>
    <xf numFmtId="2" fontId="6" fillId="0" borderId="38" xfId="0" applyNumberFormat="1" applyFont="1" applyBorder="1" applyAlignment="1" applyProtection="1">
      <alignment horizontal="left" vertical="top" wrapText="1"/>
      <protection locked="0"/>
    </xf>
    <xf numFmtId="2" fontId="6" fillId="0" borderId="39" xfId="0" applyNumberFormat="1" applyFont="1" applyBorder="1" applyAlignment="1" applyProtection="1">
      <alignment horizontal="left" vertical="top" wrapText="1"/>
      <protection locked="0"/>
    </xf>
    <xf numFmtId="0" fontId="19" fillId="0" borderId="0" xfId="0" applyFont="1"/>
    <xf numFmtId="0" fontId="22" fillId="0" borderId="0" xfId="0" applyFont="1"/>
    <xf numFmtId="0" fontId="1" fillId="5" borderId="35" xfId="0" applyFont="1" applyFill="1" applyBorder="1" applyAlignment="1">
      <alignment horizontal="center" vertical="center" textRotation="90"/>
    </xf>
    <xf numFmtId="0" fontId="1" fillId="5" borderId="23" xfId="0" applyFont="1" applyFill="1" applyBorder="1" applyAlignment="1">
      <alignment horizontal="center" vertical="center" textRotation="90"/>
    </xf>
    <xf numFmtId="0" fontId="15" fillId="16" borderId="35" xfId="0" applyFont="1" applyFill="1" applyBorder="1" applyAlignment="1">
      <alignment horizontal="center" vertical="center" textRotation="90" wrapText="1"/>
    </xf>
    <xf numFmtId="0" fontId="15" fillId="16" borderId="21" xfId="0" applyFont="1" applyFill="1" applyBorder="1" applyAlignment="1">
      <alignment horizontal="center" vertical="center" textRotation="90" wrapText="1"/>
    </xf>
    <xf numFmtId="0" fontId="1" fillId="10" borderId="35" xfId="0" applyFont="1" applyFill="1" applyBorder="1" applyAlignment="1">
      <alignment horizontal="center" vertical="center" textRotation="90"/>
    </xf>
    <xf numFmtId="0" fontId="1" fillId="10" borderId="21" xfId="0" applyFont="1" applyFill="1" applyBorder="1" applyAlignment="1">
      <alignment horizontal="center" vertical="center" textRotation="90"/>
    </xf>
    <xf numFmtId="0" fontId="1" fillId="11" borderId="35" xfId="0" applyFont="1" applyFill="1" applyBorder="1" applyAlignment="1">
      <alignment horizontal="center" vertical="center" textRotation="90"/>
    </xf>
    <xf numFmtId="0" fontId="1" fillId="11" borderId="21" xfId="0" applyFont="1" applyFill="1" applyBorder="1" applyAlignment="1">
      <alignment horizontal="center" vertical="center" textRotation="90"/>
    </xf>
    <xf numFmtId="0" fontId="1" fillId="13" borderId="35" xfId="0" applyFont="1" applyFill="1" applyBorder="1" applyAlignment="1">
      <alignment horizontal="center" vertical="center" textRotation="90"/>
    </xf>
    <xf numFmtId="0" fontId="1" fillId="13" borderId="21" xfId="0" applyFont="1" applyFill="1" applyBorder="1" applyAlignment="1">
      <alignment horizontal="center" vertical="center" textRotation="90"/>
    </xf>
    <xf numFmtId="0" fontId="1" fillId="14" borderId="35" xfId="0" applyFont="1" applyFill="1" applyBorder="1" applyAlignment="1">
      <alignment horizontal="center" vertical="center" textRotation="90"/>
    </xf>
    <xf numFmtId="0" fontId="1" fillId="14" borderId="21" xfId="0" applyFont="1" applyFill="1" applyBorder="1" applyAlignment="1">
      <alignment horizontal="center" vertical="center" textRotation="90"/>
    </xf>
    <xf numFmtId="0" fontId="1" fillId="15" borderId="36" xfId="0" applyFont="1" applyFill="1" applyBorder="1" applyAlignment="1">
      <alignment horizontal="center" vertical="center" textRotation="90"/>
    </xf>
    <xf numFmtId="0" fontId="1" fillId="15" borderId="37" xfId="0" applyFont="1" applyFill="1" applyBorder="1" applyAlignment="1">
      <alignment horizontal="center" vertical="center" textRotation="90"/>
    </xf>
    <xf numFmtId="0" fontId="15" fillId="16" borderId="19" xfId="0" applyFont="1" applyFill="1" applyBorder="1" applyAlignment="1">
      <alignment horizontal="center" vertical="center"/>
    </xf>
    <xf numFmtId="0" fontId="1" fillId="5" borderId="25" xfId="0" applyFont="1" applyFill="1" applyBorder="1" applyAlignment="1">
      <alignment horizontal="center" vertical="center"/>
    </xf>
    <xf numFmtId="0" fontId="1" fillId="5" borderId="29" xfId="0" applyFont="1" applyFill="1" applyBorder="1" applyAlignment="1">
      <alignment horizontal="center" vertical="center"/>
    </xf>
    <xf numFmtId="0" fontId="1" fillId="5" borderId="16" xfId="0" applyFont="1" applyFill="1" applyBorder="1" applyAlignment="1">
      <alignment horizontal="center" vertical="center"/>
    </xf>
    <xf numFmtId="0" fontId="7" fillId="6" borderId="30" xfId="0" applyFont="1" applyFill="1" applyBorder="1" applyAlignment="1">
      <alignment horizontal="center" vertical="center"/>
    </xf>
    <xf numFmtId="0" fontId="7" fillId="6" borderId="31" xfId="0" applyFont="1" applyFill="1" applyBorder="1" applyAlignment="1">
      <alignment horizontal="center" vertical="center"/>
    </xf>
    <xf numFmtId="0" fontId="7" fillId="6" borderId="22" xfId="0" applyFont="1" applyFill="1" applyBorder="1" applyAlignment="1">
      <alignment horizontal="center" vertical="center"/>
    </xf>
    <xf numFmtId="0" fontId="1" fillId="10" borderId="25" xfId="0" applyFont="1" applyFill="1" applyBorder="1" applyAlignment="1">
      <alignment horizontal="center" vertical="center"/>
    </xf>
    <xf numFmtId="0" fontId="1" fillId="10" borderId="29" xfId="0" applyFont="1" applyFill="1" applyBorder="1" applyAlignment="1">
      <alignment horizontal="center" vertical="center"/>
    </xf>
    <xf numFmtId="0" fontId="1" fillId="10" borderId="26" xfId="0" applyFont="1" applyFill="1" applyBorder="1" applyAlignment="1">
      <alignment horizontal="center" vertical="center"/>
    </xf>
    <xf numFmtId="0" fontId="1" fillId="11" borderId="25" xfId="0" applyFont="1" applyFill="1" applyBorder="1" applyAlignment="1">
      <alignment horizontal="center" vertical="center"/>
    </xf>
    <xf numFmtId="0" fontId="1" fillId="11" borderId="29" xfId="0" applyFont="1" applyFill="1" applyBorder="1" applyAlignment="1">
      <alignment horizontal="center" vertical="center"/>
    </xf>
    <xf numFmtId="0" fontId="1" fillId="11" borderId="26" xfId="0" applyFont="1" applyFill="1" applyBorder="1" applyAlignment="1">
      <alignment horizontal="center" vertical="center"/>
    </xf>
    <xf numFmtId="0" fontId="15" fillId="12" borderId="25" xfId="0" applyFont="1" applyFill="1" applyBorder="1" applyAlignment="1">
      <alignment horizontal="center" vertical="center"/>
    </xf>
    <xf numFmtId="0" fontId="15" fillId="12" borderId="26" xfId="0" applyFont="1" applyFill="1" applyBorder="1" applyAlignment="1">
      <alignment horizontal="center" vertical="center"/>
    </xf>
    <xf numFmtId="0" fontId="1" fillId="15" borderId="25" xfId="0" applyFont="1" applyFill="1" applyBorder="1" applyAlignment="1">
      <alignment horizontal="center" vertical="center"/>
    </xf>
    <xf numFmtId="0" fontId="1" fillId="15" borderId="29" xfId="0" applyFont="1" applyFill="1" applyBorder="1" applyAlignment="1">
      <alignment horizontal="center" vertical="center"/>
    </xf>
    <xf numFmtId="0" fontId="1" fillId="15" borderId="26" xfId="0" applyFont="1" applyFill="1" applyBorder="1" applyAlignment="1">
      <alignment horizontal="center" vertical="center"/>
    </xf>
    <xf numFmtId="0" fontId="10" fillId="0" borderId="19" xfId="0" applyFont="1" applyBorder="1" applyAlignment="1">
      <alignment horizontal="center" vertical="center" wrapText="1"/>
    </xf>
    <xf numFmtId="0" fontId="10"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8" xfId="0" applyFont="1" applyBorder="1" applyAlignment="1">
      <alignment horizontal="center" vertical="center" wrapText="1"/>
    </xf>
    <xf numFmtId="0" fontId="1" fillId="7" borderId="25" xfId="0" applyFont="1" applyFill="1" applyBorder="1" applyAlignment="1">
      <alignment horizontal="center" vertical="center"/>
    </xf>
    <xf numFmtId="0" fontId="1" fillId="7" borderId="29" xfId="0" applyFont="1" applyFill="1" applyBorder="1" applyAlignment="1">
      <alignment horizontal="center" vertical="center"/>
    </xf>
    <xf numFmtId="0" fontId="1" fillId="7" borderId="26" xfId="0" applyFont="1" applyFill="1" applyBorder="1" applyAlignment="1">
      <alignment horizontal="center" vertical="center"/>
    </xf>
    <xf numFmtId="0" fontId="1" fillId="13" borderId="25" xfId="0" applyFont="1" applyFill="1" applyBorder="1" applyAlignment="1">
      <alignment horizontal="center" vertical="center"/>
    </xf>
    <xf numFmtId="0" fontId="1" fillId="13" borderId="29" xfId="0" applyFont="1" applyFill="1" applyBorder="1" applyAlignment="1">
      <alignment horizontal="center" vertical="center"/>
    </xf>
    <xf numFmtId="0" fontId="1" fillId="13" borderId="26" xfId="0" applyFont="1" applyFill="1" applyBorder="1" applyAlignment="1">
      <alignment horizontal="center" vertical="center"/>
    </xf>
    <xf numFmtId="0" fontId="1" fillId="14" borderId="25" xfId="0" applyFont="1" applyFill="1" applyBorder="1" applyAlignment="1">
      <alignment horizontal="center" vertical="center" wrapText="1"/>
    </xf>
    <xf numFmtId="0" fontId="1" fillId="14" borderId="29" xfId="0" applyFont="1" applyFill="1" applyBorder="1" applyAlignment="1">
      <alignment horizontal="center" vertical="center" wrapText="1"/>
    </xf>
    <xf numFmtId="0" fontId="1" fillId="7" borderId="35" xfId="0" applyFont="1" applyFill="1" applyBorder="1" applyAlignment="1">
      <alignment horizontal="center" vertical="center" textRotation="90"/>
    </xf>
    <xf numFmtId="0" fontId="1" fillId="7" borderId="21" xfId="0" applyFont="1" applyFill="1" applyBorder="1" applyAlignment="1">
      <alignment horizontal="center" vertical="center" textRotation="90"/>
    </xf>
    <xf numFmtId="0" fontId="15" fillId="12" borderId="35" xfId="0" applyFont="1" applyFill="1" applyBorder="1" applyAlignment="1">
      <alignment horizontal="center" vertical="center" textRotation="90"/>
    </xf>
    <xf numFmtId="0" fontId="15" fillId="12" borderId="21" xfId="0" applyFont="1" applyFill="1" applyBorder="1" applyAlignment="1">
      <alignment horizontal="center" vertical="center" textRotation="90"/>
    </xf>
    <xf numFmtId="0" fontId="1" fillId="8" borderId="35" xfId="0" applyFont="1" applyFill="1" applyBorder="1" applyAlignment="1">
      <alignment horizontal="center" vertical="center" textRotation="90" wrapText="1"/>
    </xf>
    <xf numFmtId="0" fontId="1" fillId="8" borderId="21" xfId="0" applyFont="1" applyFill="1" applyBorder="1" applyAlignment="1">
      <alignment horizontal="center" vertical="center" textRotation="90" wrapText="1"/>
    </xf>
    <xf numFmtId="0" fontId="1" fillId="9" borderId="35" xfId="0" applyFont="1" applyFill="1" applyBorder="1" applyAlignment="1">
      <alignment horizontal="center" vertical="center" textRotation="90"/>
    </xf>
    <xf numFmtId="0" fontId="1" fillId="9" borderId="21" xfId="0" applyFont="1" applyFill="1" applyBorder="1" applyAlignment="1">
      <alignment horizontal="center" vertical="center" textRotation="90"/>
    </xf>
    <xf numFmtId="0" fontId="7" fillId="0" borderId="25" xfId="0" applyFont="1" applyBorder="1" applyAlignment="1">
      <alignment horizontal="center" vertical="center"/>
    </xf>
    <xf numFmtId="0" fontId="7" fillId="0" borderId="29" xfId="0" applyFont="1" applyBorder="1" applyAlignment="1">
      <alignment horizontal="center" vertical="center"/>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19" xfId="0" applyBorder="1" applyAlignment="1">
      <alignment horizontal="center"/>
    </xf>
    <xf numFmtId="0" fontId="0" fillId="0" borderId="5" xfId="0" applyBorder="1" applyAlignment="1">
      <alignment horizontal="center"/>
    </xf>
    <xf numFmtId="0" fontId="0" fillId="0" borderId="13" xfId="0" applyBorder="1" applyAlignment="1">
      <alignment horizontal="center"/>
    </xf>
    <xf numFmtId="0" fontId="0" fillId="0" borderId="6" xfId="0" applyBorder="1" applyAlignment="1">
      <alignment horizontal="center"/>
    </xf>
    <xf numFmtId="0" fontId="0" fillId="0" borderId="1" xfId="0" applyBorder="1" applyAlignment="1">
      <alignment horizontal="center"/>
    </xf>
    <xf numFmtId="0" fontId="1" fillId="0" borderId="1" xfId="0" applyFont="1" applyBorder="1" applyAlignment="1">
      <alignment horizontal="center" vertical="center"/>
    </xf>
    <xf numFmtId="0" fontId="1" fillId="5" borderId="17" xfId="0" applyFont="1" applyFill="1" applyBorder="1" applyAlignment="1">
      <alignment horizontal="center" vertical="center" wrapText="1"/>
    </xf>
    <xf numFmtId="0" fontId="1" fillId="5" borderId="18" xfId="0" applyFont="1" applyFill="1" applyBorder="1" applyAlignment="1">
      <alignment horizontal="center"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cellXfs>
  <cellStyles count="2">
    <cellStyle name="Collegamento ipertestuale" xfId="1" builtinId="8"/>
    <cellStyle name="Normale" xfId="0" builtinId="0"/>
  </cellStyles>
  <dxfs count="13">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i val="0"/>
        <color rgb="FFC00000"/>
      </font>
    </dxf>
  </dxfs>
  <tableStyles count="0" defaultTableStyle="TableStyleMedium2" defaultPivotStyle="PivotStyleLight16"/>
  <colors>
    <mruColors>
      <color rgb="FF66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ur-lex.europa.eu/IT/legal-content/glossary/small-and-medium-sized-enterprises.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138A1-FF0B-4AB2-8C7F-B6FE649CBEFE}">
  <dimension ref="B2:I64"/>
  <sheetViews>
    <sheetView topLeftCell="A47" zoomScaleNormal="100" workbookViewId="0">
      <selection activeCell="F64" sqref="F64"/>
    </sheetView>
  </sheetViews>
  <sheetFormatPr defaultColWidth="8.85546875" defaultRowHeight="15"/>
  <cols>
    <col min="4" max="4" width="92.42578125" customWidth="1"/>
    <col min="6" max="6" width="62.42578125" customWidth="1"/>
    <col min="8" max="8" width="34.140625" customWidth="1"/>
  </cols>
  <sheetData>
    <row r="2" spans="2:6">
      <c r="B2" s="106" t="s">
        <v>0</v>
      </c>
    </row>
    <row r="4" spans="2:6">
      <c r="C4" t="s">
        <v>1</v>
      </c>
    </row>
    <row r="6" spans="2:6">
      <c r="B6" t="s">
        <v>2</v>
      </c>
      <c r="C6" t="s">
        <v>3</v>
      </c>
    </row>
    <row r="7" spans="2:6">
      <c r="C7" t="s">
        <v>4</v>
      </c>
    </row>
    <row r="8" spans="2:6" ht="351">
      <c r="D8" s="67" t="s">
        <v>5</v>
      </c>
      <c r="E8" s="68"/>
      <c r="F8" s="67" t="s">
        <v>6</v>
      </c>
    </row>
    <row r="9" spans="2:6">
      <c r="C9" s="168" t="s">
        <v>7</v>
      </c>
      <c r="D9" s="67"/>
      <c r="E9" s="68"/>
      <c r="F9" s="67"/>
    </row>
    <row r="11" spans="2:6">
      <c r="B11" t="s">
        <v>8</v>
      </c>
      <c r="C11" t="s">
        <v>9</v>
      </c>
    </row>
    <row r="12" spans="2:6">
      <c r="D12" t="s">
        <v>10</v>
      </c>
    </row>
    <row r="13" spans="2:6">
      <c r="D13" t="s">
        <v>11</v>
      </c>
    </row>
    <row r="14" spans="2:6">
      <c r="D14" t="s">
        <v>12</v>
      </c>
    </row>
    <row r="15" spans="2:6">
      <c r="D15" t="s">
        <v>13</v>
      </c>
    </row>
    <row r="16" spans="2:6">
      <c r="D16" t="s">
        <v>14</v>
      </c>
    </row>
    <row r="17" spans="2:4">
      <c r="D17" t="s">
        <v>15</v>
      </c>
    </row>
    <row r="18" spans="2:4" ht="45.75">
      <c r="D18" s="66" t="s">
        <v>16</v>
      </c>
    </row>
    <row r="19" spans="2:4" ht="45.75">
      <c r="D19" s="66" t="s">
        <v>17</v>
      </c>
    </row>
    <row r="20" spans="2:4" ht="30.75">
      <c r="D20" s="66" t="s">
        <v>18</v>
      </c>
    </row>
    <row r="21" spans="2:4">
      <c r="D21" s="105" t="s">
        <v>19</v>
      </c>
    </row>
    <row r="23" spans="2:4">
      <c r="B23" t="s">
        <v>20</v>
      </c>
      <c r="C23" s="102" t="s">
        <v>21</v>
      </c>
    </row>
    <row r="24" spans="2:4" ht="45.75">
      <c r="D24" s="66" t="s">
        <v>22</v>
      </c>
    </row>
    <row r="26" spans="2:4">
      <c r="B26" t="s">
        <v>23</v>
      </c>
      <c r="C26" t="s">
        <v>24</v>
      </c>
    </row>
    <row r="27" spans="2:4" ht="76.5">
      <c r="D27" s="66" t="s">
        <v>25</v>
      </c>
    </row>
    <row r="29" spans="2:4">
      <c r="B29" t="s">
        <v>26</v>
      </c>
      <c r="C29" t="s">
        <v>27</v>
      </c>
    </row>
    <row r="30" spans="2:4">
      <c r="C30" t="s">
        <v>28</v>
      </c>
    </row>
    <row r="31" spans="2:4">
      <c r="C31" t="s">
        <v>29</v>
      </c>
    </row>
    <row r="32" spans="2:4" ht="91.5">
      <c r="D32" s="66" t="s">
        <v>30</v>
      </c>
    </row>
    <row r="34" spans="2:9">
      <c r="B34" t="s">
        <v>31</v>
      </c>
      <c r="C34" t="s">
        <v>32</v>
      </c>
    </row>
    <row r="35" spans="2:9">
      <c r="C35" t="s">
        <v>33</v>
      </c>
    </row>
    <row r="36" spans="2:9">
      <c r="C36" t="s">
        <v>34</v>
      </c>
    </row>
    <row r="37" spans="2:9" ht="76.5">
      <c r="D37" s="67" t="s">
        <v>35</v>
      </c>
      <c r="E37" s="68"/>
      <c r="F37" s="67" t="s">
        <v>36</v>
      </c>
      <c r="G37" s="68"/>
      <c r="H37" s="67" t="s">
        <v>37</v>
      </c>
      <c r="I37" s="68"/>
    </row>
    <row r="39" spans="2:9">
      <c r="B39" t="s">
        <v>38</v>
      </c>
      <c r="C39" t="s">
        <v>39</v>
      </c>
    </row>
    <row r="40" spans="2:9">
      <c r="C40" t="s">
        <v>40</v>
      </c>
    </row>
    <row r="41" spans="2:9" ht="76.5">
      <c r="C41" s="68"/>
      <c r="D41" s="67" t="s">
        <v>41</v>
      </c>
      <c r="E41" s="68"/>
      <c r="F41" s="67" t="s">
        <v>42</v>
      </c>
    </row>
    <row r="43" spans="2:9">
      <c r="B43" t="s">
        <v>43</v>
      </c>
      <c r="C43" t="s">
        <v>44</v>
      </c>
    </row>
    <row r="44" spans="2:9">
      <c r="C44" t="s">
        <v>45</v>
      </c>
    </row>
    <row r="45" spans="2:9">
      <c r="C45" t="s">
        <v>46</v>
      </c>
    </row>
    <row r="46" spans="2:9">
      <c r="C46" t="s">
        <v>47</v>
      </c>
    </row>
    <row r="47" spans="2:9" ht="167.25">
      <c r="D47" s="66" t="s">
        <v>48</v>
      </c>
    </row>
    <row r="48" spans="2:9">
      <c r="C48" t="s">
        <v>49</v>
      </c>
      <c r="D48" s="66"/>
    </row>
    <row r="50" spans="2:4">
      <c r="B50" t="s">
        <v>50</v>
      </c>
      <c r="C50" t="s">
        <v>51</v>
      </c>
    </row>
    <row r="51" spans="2:4">
      <c r="C51" t="s">
        <v>52</v>
      </c>
    </row>
    <row r="53" spans="2:4">
      <c r="B53" t="s">
        <v>53</v>
      </c>
      <c r="C53" t="s">
        <v>54</v>
      </c>
    </row>
    <row r="54" spans="2:4">
      <c r="C54" t="s">
        <v>55</v>
      </c>
    </row>
    <row r="55" spans="2:4">
      <c r="C55" t="s">
        <v>56</v>
      </c>
    </row>
    <row r="57" spans="2:4">
      <c r="B57" t="s">
        <v>57</v>
      </c>
      <c r="C57" t="s">
        <v>58</v>
      </c>
    </row>
    <row r="58" spans="2:4">
      <c r="C58" t="s">
        <v>59</v>
      </c>
    </row>
    <row r="59" spans="2:4">
      <c r="C59" t="s">
        <v>60</v>
      </c>
    </row>
    <row r="61" spans="2:4">
      <c r="B61" t="s">
        <v>61</v>
      </c>
      <c r="C61" t="s">
        <v>62</v>
      </c>
    </row>
    <row r="62" spans="2:4">
      <c r="D62" s="169" t="s">
        <v>63</v>
      </c>
    </row>
    <row r="63" spans="2:4">
      <c r="D63" s="169" t="s">
        <v>64</v>
      </c>
    </row>
    <row r="64" spans="2:4">
      <c r="D64" s="169" t="s">
        <v>65</v>
      </c>
    </row>
  </sheetData>
  <hyperlinks>
    <hyperlink ref="D21" r:id="rId1" xr:uid="{4FD2B56B-B1B8-4D74-8B81-BCE1C6D7ABD1}"/>
  </hyperlinks>
  <pageMargins left="0.7" right="0.7" top="0.75" bottom="0.75" header="0.3" footer="0.3"/>
  <pageSetup paperSize="8"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2B50C-0AF9-4591-B5DD-7CB078AE5493}">
  <sheetPr>
    <outlinePr summaryRight="0"/>
  </sheetPr>
  <dimension ref="A1:DC22"/>
  <sheetViews>
    <sheetView tabSelected="1" zoomScale="108" zoomScaleNormal="90" workbookViewId="0">
      <pane xSplit="6" ySplit="7" topLeftCell="G8" activePane="bottomRight" state="frozen"/>
      <selection pane="bottomRight" activeCell="C8" sqref="C8"/>
      <selection pane="bottomLeft" activeCell="A8" sqref="A8"/>
      <selection pane="topRight" activeCell="F1" sqref="F1"/>
    </sheetView>
  </sheetViews>
  <sheetFormatPr defaultColWidth="8.85546875" defaultRowHeight="15"/>
  <cols>
    <col min="1" max="1" width="14.7109375" bestFit="1" customWidth="1"/>
    <col min="2" max="2" width="40.85546875" customWidth="1"/>
    <col min="3" max="4" width="30.85546875" customWidth="1"/>
    <col min="5" max="5" width="2.7109375" customWidth="1"/>
    <col min="6" max="6" width="16.85546875" hidden="1" customWidth="1"/>
    <col min="7" max="7" width="2.7109375" customWidth="1"/>
    <col min="8" max="8" width="30.85546875" customWidth="1"/>
    <col min="9" max="9" width="18.7109375" customWidth="1"/>
    <col min="10" max="10" width="15.7109375" customWidth="1"/>
    <col min="11" max="11" width="12.85546875" customWidth="1"/>
    <col min="12" max="12" width="12.85546875" hidden="1" customWidth="1"/>
    <col min="13" max="13" width="2.7109375" customWidth="1"/>
    <col min="14" max="14" width="36.7109375" customWidth="1"/>
    <col min="15" max="15" width="12.85546875" hidden="1" customWidth="1"/>
    <col min="16" max="16" width="2.7109375" customWidth="1"/>
    <col min="17" max="17" width="21" customWidth="1"/>
    <col min="18" max="18" width="12.85546875" hidden="1" customWidth="1"/>
    <col min="19" max="19" width="2.7109375" customWidth="1"/>
    <col min="20" max="20" width="41.42578125" customWidth="1"/>
    <col min="21" max="21" width="24.28515625" customWidth="1"/>
    <col min="22" max="22" width="32.42578125" customWidth="1"/>
    <col min="23" max="23" width="17.42578125" hidden="1" customWidth="1"/>
    <col min="24" max="24" width="2.7109375" customWidth="1"/>
    <col min="25" max="25" width="15.28515625" bestFit="1" customWidth="1"/>
    <col min="26" max="26" width="30" customWidth="1"/>
    <col min="27" max="27" width="26.140625" customWidth="1"/>
    <col min="28" max="28" width="17.42578125" hidden="1" customWidth="1"/>
    <col min="29" max="29" width="2.7109375" customWidth="1"/>
    <col min="30" max="31" width="24.28515625" customWidth="1"/>
    <col min="32" max="32" width="17.42578125" hidden="1" customWidth="1"/>
    <col min="33" max="33" width="2.7109375" customWidth="1"/>
    <col min="34" max="35" width="11" customWidth="1"/>
    <col min="36" max="36" width="43.140625" customWidth="1"/>
    <col min="37" max="38" width="31.42578125" customWidth="1"/>
    <col min="39" max="39" width="23.28515625" customWidth="1"/>
    <col min="40" max="40" width="12.85546875" customWidth="1"/>
    <col min="41" max="41" width="18.28515625" hidden="1" customWidth="1"/>
    <col min="42" max="42" width="2.7109375" customWidth="1"/>
    <col min="43" max="43" width="24" customWidth="1"/>
    <col min="44" max="44" width="12.85546875" hidden="1" customWidth="1"/>
    <col min="45" max="45" width="12.85546875" customWidth="1"/>
    <col min="46" max="46" width="2.7109375" customWidth="1"/>
    <col min="47" max="48" width="12.85546875" customWidth="1"/>
    <col min="49" max="49" width="16.85546875" customWidth="1"/>
    <col min="50" max="50" width="16.42578125" customWidth="1"/>
    <col min="51" max="51" width="16.42578125" hidden="1" customWidth="1"/>
    <col min="52" max="52" width="12.85546875" hidden="1" customWidth="1"/>
    <col min="53" max="53" width="6.7109375" customWidth="1"/>
    <col min="54" max="54" width="11.42578125" customWidth="1"/>
    <col min="55" max="57" width="3.7109375" bestFit="1" customWidth="1"/>
    <col min="58" max="58" width="6.42578125" bestFit="1" customWidth="1"/>
    <col min="59" max="59" width="6.42578125" customWidth="1"/>
    <col min="60" max="60" width="6.42578125" bestFit="1" customWidth="1"/>
    <col min="61" max="75" width="3.7109375" bestFit="1" customWidth="1"/>
    <col min="76" max="76" width="9.85546875" customWidth="1"/>
    <col min="77" max="77" width="12.85546875" hidden="1" customWidth="1"/>
    <col min="78" max="78" width="3.7109375" bestFit="1" customWidth="1"/>
    <col min="79" max="80" width="31" customWidth="1"/>
    <col min="81" max="81" width="40.85546875" customWidth="1"/>
    <col min="84" max="84" width="9.7109375" hidden="1" customWidth="1"/>
    <col min="85" max="107" width="9.140625" hidden="1" customWidth="1"/>
  </cols>
  <sheetData>
    <row r="1" spans="1:107" ht="45">
      <c r="A1" s="62" t="s">
        <v>66</v>
      </c>
      <c r="B1" s="147"/>
    </row>
    <row r="2" spans="1:107">
      <c r="A2" s="8" t="s">
        <v>67</v>
      </c>
      <c r="B2" s="147"/>
    </row>
    <row r="3" spans="1:107">
      <c r="A3" s="8" t="s">
        <v>68</v>
      </c>
      <c r="B3" s="147"/>
    </row>
    <row r="4" spans="1:107" ht="21.75" thickBot="1">
      <c r="G4" s="109"/>
      <c r="M4" s="109"/>
    </row>
    <row r="5" spans="1:107" ht="30" customHeight="1">
      <c r="A5" s="188" t="s">
        <v>69</v>
      </c>
      <c r="B5" s="222" t="s">
        <v>70</v>
      </c>
      <c r="C5" s="223"/>
      <c r="D5" s="223"/>
      <c r="E5" s="44"/>
      <c r="F5" s="202" t="s">
        <v>71</v>
      </c>
      <c r="G5" s="214" t="s">
        <v>72</v>
      </c>
      <c r="H5" s="206" t="s">
        <v>73</v>
      </c>
      <c r="I5" s="207"/>
      <c r="J5" s="207"/>
      <c r="K5" s="208"/>
      <c r="L5" s="57"/>
      <c r="M5" s="218" t="s">
        <v>74</v>
      </c>
      <c r="N5" s="121" t="s">
        <v>75</v>
      </c>
      <c r="O5" s="53"/>
      <c r="P5" s="220" t="s">
        <v>76</v>
      </c>
      <c r="Q5" s="122" t="s">
        <v>77</v>
      </c>
      <c r="R5" s="53"/>
      <c r="S5" s="174" t="s">
        <v>78</v>
      </c>
      <c r="T5" s="191" t="s">
        <v>79</v>
      </c>
      <c r="U5" s="192"/>
      <c r="V5" s="193"/>
      <c r="W5" s="60"/>
      <c r="X5" s="176" t="s">
        <v>80</v>
      </c>
      <c r="Y5" s="194" t="s">
        <v>81</v>
      </c>
      <c r="Z5" s="195"/>
      <c r="AA5" s="196"/>
      <c r="AB5" s="60"/>
      <c r="AC5" s="216" t="s">
        <v>82</v>
      </c>
      <c r="AD5" s="197" t="s">
        <v>83</v>
      </c>
      <c r="AE5" s="198"/>
      <c r="AF5" s="60"/>
      <c r="AG5" s="178" t="s">
        <v>84</v>
      </c>
      <c r="AH5" s="209" t="s">
        <v>85</v>
      </c>
      <c r="AI5" s="210"/>
      <c r="AJ5" s="210"/>
      <c r="AK5" s="210"/>
      <c r="AL5" s="210"/>
      <c r="AM5" s="210"/>
      <c r="AN5" s="211"/>
      <c r="AO5" s="60"/>
      <c r="AP5" s="180" t="s">
        <v>86</v>
      </c>
      <c r="AQ5" s="212" t="s">
        <v>87</v>
      </c>
      <c r="AR5" s="213"/>
      <c r="AS5" s="213"/>
      <c r="AT5" s="182" t="s">
        <v>88</v>
      </c>
      <c r="AU5" s="199" t="s">
        <v>89</v>
      </c>
      <c r="AV5" s="200"/>
      <c r="AW5" s="200"/>
      <c r="AX5" s="201"/>
      <c r="AY5" s="60"/>
      <c r="AZ5" s="60"/>
      <c r="BA5" s="172" t="s">
        <v>90</v>
      </c>
      <c r="BB5" s="184" t="s">
        <v>91</v>
      </c>
      <c r="BC5" s="184"/>
      <c r="BD5" s="184"/>
      <c r="BE5" s="184"/>
      <c r="BF5" s="184"/>
      <c r="BG5" s="184"/>
      <c r="BH5" s="184"/>
      <c r="BI5" s="184"/>
      <c r="BJ5" s="184"/>
      <c r="BK5" s="184"/>
      <c r="BL5" s="184"/>
      <c r="BM5" s="184"/>
      <c r="BN5" s="184"/>
      <c r="BO5" s="184"/>
      <c r="BP5" s="184"/>
      <c r="BQ5" s="184"/>
      <c r="BR5" s="184"/>
      <c r="BS5" s="184"/>
      <c r="BT5" s="184"/>
      <c r="BU5" s="184"/>
      <c r="BV5" s="184"/>
      <c r="BW5" s="184"/>
      <c r="BX5" s="184"/>
      <c r="BY5" s="149"/>
      <c r="BZ5" s="170" t="s">
        <v>92</v>
      </c>
      <c r="CA5" s="185" t="s">
        <v>92</v>
      </c>
      <c r="CB5" s="186"/>
      <c r="CC5" s="187"/>
    </row>
    <row r="6" spans="1:107" ht="110.25">
      <c r="A6" s="189"/>
      <c r="B6" s="24" t="s">
        <v>93</v>
      </c>
      <c r="C6" s="107" t="s">
        <v>94</v>
      </c>
      <c r="D6" s="107" t="s">
        <v>95</v>
      </c>
      <c r="E6" s="41"/>
      <c r="F6" s="203"/>
      <c r="G6" s="215"/>
      <c r="H6" s="3" t="s">
        <v>96</v>
      </c>
      <c r="I6" s="4" t="s">
        <v>97</v>
      </c>
      <c r="J6" s="4" t="s">
        <v>98</v>
      </c>
      <c r="K6" s="9" t="s">
        <v>99</v>
      </c>
      <c r="L6" s="9" t="s">
        <v>100</v>
      </c>
      <c r="M6" s="219"/>
      <c r="N6" s="4" t="s">
        <v>101</v>
      </c>
      <c r="O6" s="9" t="s">
        <v>102</v>
      </c>
      <c r="P6" s="221"/>
      <c r="Q6" s="4" t="s">
        <v>103</v>
      </c>
      <c r="R6" s="9" t="s">
        <v>104</v>
      </c>
      <c r="S6" s="175"/>
      <c r="T6" s="12" t="s">
        <v>105</v>
      </c>
      <c r="U6" s="12" t="s">
        <v>106</v>
      </c>
      <c r="V6" s="12" t="s">
        <v>107</v>
      </c>
      <c r="W6" s="9" t="s">
        <v>108</v>
      </c>
      <c r="X6" s="177"/>
      <c r="Y6" s="12" t="s">
        <v>109</v>
      </c>
      <c r="Z6" s="12" t="s">
        <v>110</v>
      </c>
      <c r="AA6" s="12" t="s">
        <v>111</v>
      </c>
      <c r="AB6" s="9" t="s">
        <v>112</v>
      </c>
      <c r="AC6" s="217"/>
      <c r="AD6" s="12" t="s">
        <v>113</v>
      </c>
      <c r="AE6" s="12" t="s">
        <v>114</v>
      </c>
      <c r="AF6" s="9" t="s">
        <v>115</v>
      </c>
      <c r="AG6" s="179"/>
      <c r="AH6" s="4" t="s">
        <v>116</v>
      </c>
      <c r="AI6" s="4" t="s">
        <v>117</v>
      </c>
      <c r="AJ6" s="4" t="s">
        <v>118</v>
      </c>
      <c r="AK6" s="204" t="s">
        <v>119</v>
      </c>
      <c r="AL6" s="205"/>
      <c r="AM6" s="4" t="s">
        <v>120</v>
      </c>
      <c r="AN6" s="9" t="s">
        <v>121</v>
      </c>
      <c r="AO6" s="9" t="s">
        <v>122</v>
      </c>
      <c r="AP6" s="181"/>
      <c r="AQ6" s="12" t="s">
        <v>123</v>
      </c>
      <c r="AR6" s="9" t="s">
        <v>124</v>
      </c>
      <c r="AS6" s="4" t="s">
        <v>125</v>
      </c>
      <c r="AT6" s="183"/>
      <c r="AU6" s="12" t="s">
        <v>126</v>
      </c>
      <c r="AV6" s="12" t="s">
        <v>127</v>
      </c>
      <c r="AW6" s="12" t="s">
        <v>128</v>
      </c>
      <c r="AX6" s="12" t="s">
        <v>129</v>
      </c>
      <c r="AY6" s="9" t="s">
        <v>130</v>
      </c>
      <c r="AZ6" s="9" t="s">
        <v>131</v>
      </c>
      <c r="BA6" s="173"/>
      <c r="BB6" s="4" t="s">
        <v>132</v>
      </c>
      <c r="BC6" s="39" t="s">
        <v>133</v>
      </c>
      <c r="BD6" s="39" t="s">
        <v>134</v>
      </c>
      <c r="BE6" s="39" t="s">
        <v>135</v>
      </c>
      <c r="BF6" s="39" t="s">
        <v>136</v>
      </c>
      <c r="BG6" s="39" t="s">
        <v>137</v>
      </c>
      <c r="BH6" s="39" t="s">
        <v>138</v>
      </c>
      <c r="BI6" s="39" t="s">
        <v>139</v>
      </c>
      <c r="BJ6" s="39" t="s">
        <v>140</v>
      </c>
      <c r="BK6" s="39" t="s">
        <v>141</v>
      </c>
      <c r="BL6" s="39" t="s">
        <v>142</v>
      </c>
      <c r="BM6" s="39" t="s">
        <v>143</v>
      </c>
      <c r="BN6" s="39" t="s">
        <v>144</v>
      </c>
      <c r="BO6" s="39" t="s">
        <v>145</v>
      </c>
      <c r="BP6" s="39" t="s">
        <v>146</v>
      </c>
      <c r="BQ6" s="39" t="s">
        <v>147</v>
      </c>
      <c r="BR6" s="39" t="s">
        <v>148</v>
      </c>
      <c r="BS6" s="39" t="s">
        <v>149</v>
      </c>
      <c r="BT6" s="39" t="s">
        <v>150</v>
      </c>
      <c r="BU6" s="39" t="s">
        <v>151</v>
      </c>
      <c r="BV6" s="39" t="s">
        <v>152</v>
      </c>
      <c r="BW6" s="39" t="s">
        <v>153</v>
      </c>
      <c r="BX6" s="9" t="s">
        <v>154</v>
      </c>
      <c r="BY6" s="150" t="s">
        <v>155</v>
      </c>
      <c r="BZ6" s="171"/>
      <c r="CA6" s="4" t="s">
        <v>156</v>
      </c>
      <c r="CB6" s="165" t="s">
        <v>157</v>
      </c>
      <c r="CC6" s="159" t="s">
        <v>158</v>
      </c>
    </row>
    <row r="7" spans="1:107">
      <c r="A7" s="190"/>
      <c r="B7" s="6" t="s">
        <v>159</v>
      </c>
      <c r="C7" s="6" t="s">
        <v>159</v>
      </c>
      <c r="D7" s="148" t="s">
        <v>160</v>
      </c>
      <c r="E7" s="42"/>
      <c r="F7" s="40" t="s">
        <v>161</v>
      </c>
      <c r="G7" s="115"/>
      <c r="H7" s="5" t="s">
        <v>159</v>
      </c>
      <c r="I7" s="5" t="s">
        <v>160</v>
      </c>
      <c r="J7" s="6" t="s">
        <v>162</v>
      </c>
      <c r="K7" s="10" t="s">
        <v>161</v>
      </c>
      <c r="L7" s="10" t="s">
        <v>161</v>
      </c>
      <c r="M7" s="118"/>
      <c r="N7" s="6" t="s">
        <v>159</v>
      </c>
      <c r="O7" s="10" t="s">
        <v>161</v>
      </c>
      <c r="P7" s="123"/>
      <c r="Q7" s="6" t="s">
        <v>159</v>
      </c>
      <c r="R7" s="10" t="s">
        <v>161</v>
      </c>
      <c r="S7" s="126"/>
      <c r="T7" s="6" t="s">
        <v>159</v>
      </c>
      <c r="U7" s="5" t="s">
        <v>160</v>
      </c>
      <c r="V7" s="6" t="s">
        <v>159</v>
      </c>
      <c r="W7" s="10" t="s">
        <v>161</v>
      </c>
      <c r="X7" s="129"/>
      <c r="Y7" s="6" t="s">
        <v>159</v>
      </c>
      <c r="Z7" s="6" t="s">
        <v>159</v>
      </c>
      <c r="AA7" s="6" t="s">
        <v>159</v>
      </c>
      <c r="AB7" s="10" t="s">
        <v>161</v>
      </c>
      <c r="AC7" s="132"/>
      <c r="AD7" s="6" t="s">
        <v>159</v>
      </c>
      <c r="AE7" s="6" t="s">
        <v>159</v>
      </c>
      <c r="AF7" s="10" t="s">
        <v>161</v>
      </c>
      <c r="AG7" s="135"/>
      <c r="AH7" s="5" t="s">
        <v>163</v>
      </c>
      <c r="AI7" s="5" t="s">
        <v>163</v>
      </c>
      <c r="AJ7" s="5" t="s">
        <v>159</v>
      </c>
      <c r="AK7" s="5" t="s">
        <v>159</v>
      </c>
      <c r="AL7" s="5" t="s">
        <v>159</v>
      </c>
      <c r="AM7" s="6" t="s">
        <v>160</v>
      </c>
      <c r="AN7" s="10" t="s">
        <v>161</v>
      </c>
      <c r="AO7" s="10" t="s">
        <v>161</v>
      </c>
      <c r="AP7" s="138"/>
      <c r="AQ7" s="6" t="s">
        <v>159</v>
      </c>
      <c r="AR7" s="10" t="s">
        <v>161</v>
      </c>
      <c r="AS7" s="6" t="s">
        <v>160</v>
      </c>
      <c r="AT7" s="141"/>
      <c r="AU7" s="6" t="s">
        <v>159</v>
      </c>
      <c r="AV7" s="5" t="s">
        <v>160</v>
      </c>
      <c r="AW7" s="6" t="s">
        <v>159</v>
      </c>
      <c r="AX7" s="5" t="s">
        <v>160</v>
      </c>
      <c r="AY7" s="10" t="s">
        <v>161</v>
      </c>
      <c r="AZ7" s="10" t="s">
        <v>161</v>
      </c>
      <c r="BA7" s="144"/>
      <c r="BB7" s="6" t="s">
        <v>164</v>
      </c>
      <c r="BC7" s="6"/>
      <c r="BD7" s="6"/>
      <c r="BE7" s="6"/>
      <c r="BF7" s="6"/>
      <c r="BG7" s="6"/>
      <c r="BH7" s="6"/>
      <c r="BI7" s="6"/>
      <c r="BJ7" s="6"/>
      <c r="BK7" s="6"/>
      <c r="BL7" s="6"/>
      <c r="BM7" s="6"/>
      <c r="BN7" s="6"/>
      <c r="BO7" s="6"/>
      <c r="BP7" s="6"/>
      <c r="BQ7" s="6"/>
      <c r="BR7" s="6"/>
      <c r="BS7" s="6"/>
      <c r="BT7" s="6"/>
      <c r="BU7" s="6"/>
      <c r="BV7" s="6"/>
      <c r="BW7" s="6"/>
      <c r="BX7" s="40" t="s">
        <v>161</v>
      </c>
      <c r="BY7" s="151" t="s">
        <v>161</v>
      </c>
      <c r="BZ7" s="154"/>
      <c r="CA7" s="5" t="s">
        <v>160</v>
      </c>
      <c r="CB7" s="5" t="s">
        <v>160</v>
      </c>
      <c r="CC7" s="160" t="s">
        <v>160</v>
      </c>
      <c r="CF7">
        <v>1</v>
      </c>
      <c r="CG7">
        <v>2</v>
      </c>
      <c r="CH7">
        <v>3</v>
      </c>
      <c r="CI7">
        <v>4</v>
      </c>
      <c r="CJ7">
        <v>5</v>
      </c>
      <c r="CK7">
        <v>6</v>
      </c>
      <c r="CL7">
        <v>7</v>
      </c>
      <c r="CM7">
        <v>8</v>
      </c>
      <c r="CN7">
        <v>9</v>
      </c>
      <c r="CO7">
        <v>10</v>
      </c>
      <c r="CP7">
        <v>11</v>
      </c>
      <c r="CQ7">
        <v>12</v>
      </c>
      <c r="CR7">
        <v>13</v>
      </c>
      <c r="CS7">
        <v>14</v>
      </c>
      <c r="CT7">
        <v>15</v>
      </c>
      <c r="CU7">
        <v>16</v>
      </c>
      <c r="CV7">
        <v>17</v>
      </c>
      <c r="CW7">
        <v>18</v>
      </c>
      <c r="CX7">
        <v>19</v>
      </c>
      <c r="CY7">
        <v>20</v>
      </c>
      <c r="CZ7">
        <v>21</v>
      </c>
      <c r="DA7">
        <v>22</v>
      </c>
      <c r="DB7">
        <v>23</v>
      </c>
      <c r="DC7">
        <v>24</v>
      </c>
    </row>
    <row r="8" spans="1:107" s="102" customFormat="1">
      <c r="A8" s="32">
        <v>1</v>
      </c>
      <c r="B8" s="16"/>
      <c r="C8" s="16"/>
      <c r="D8" s="16"/>
      <c r="E8" s="43"/>
      <c r="F8" s="64" t="str">
        <f>IFERROR(IF(B8&lt;&gt;"",L8+O8+R8+W8+AB8+AF8+AO8+AR8+AZ8+BY8,""),"DA COMPLETARE")</f>
        <v/>
      </c>
      <c r="G8" s="116"/>
      <c r="H8" s="54"/>
      <c r="I8" s="54"/>
      <c r="J8" s="7"/>
      <c r="K8" s="11" t="str">
        <f>(IF(I8&lt;&gt;"",IF(H8="Group of Enterprises",COUNTA(CF8:DC8),IF(H8="Research Organizations or University",COUNTA(CF8:DC8),IF(COUNTA(CF8:DC8)&gt;1,"ERRORE",COUNTA(CF8:DC8)))),""))</f>
        <v/>
      </c>
      <c r="L8" s="11" t="str">
        <f>IF(I8&lt;&gt;"",IF(K8&lt;&gt;"ERRORE",VLOOKUP(H8,Elenchi!$B$3:$D$7,3,FALSE)+COUNTIF(J8,"SI"),""),"")</f>
        <v/>
      </c>
      <c r="M8" s="119"/>
      <c r="N8" s="16"/>
      <c r="O8" s="11" t="str">
        <f>IF(N8&lt;&gt;"",VLOOKUP(N8,Elenchi!$F$3:$H$7,3,FALSE),"")</f>
        <v/>
      </c>
      <c r="P8" s="124"/>
      <c r="Q8" s="16"/>
      <c r="R8" s="11" t="str">
        <f>IF(Q8&lt;&gt;"",VLOOKUP(Q8,Elenchi!$J$3:$L$7,3,FALSE),"")</f>
        <v/>
      </c>
      <c r="S8" s="127"/>
      <c r="T8" s="17"/>
      <c r="U8" s="14"/>
      <c r="V8" s="17"/>
      <c r="W8" s="11" t="str">
        <f>IF(COUNTA(T8,V8)=2,MAX(VLOOKUP(T8,Elenchi!$J$12:$L$17,3,FALSE),VLOOKUP(V8,Elenchi!$J$12:$L$17,3,FALSE)),IF(COUNTA(T8)=1,VLOOKUP(T8,Elenchi!$J$12:$L$17,3,FALSE),""))</f>
        <v/>
      </c>
      <c r="X8" s="130"/>
      <c r="Y8" s="18"/>
      <c r="Z8" s="18"/>
      <c r="AA8" s="18"/>
      <c r="AB8" s="11" t="str">
        <f>IFERROR((VLOOKUP(Y8,Elenchi!$J$22:$L$25,3,FALSE)+VLOOKUP(Z8,Elenchi!$J$28:$L$30,3,FALSE)+VLOOKUP(AA8,Elenchi!$J$33:$L$35,3,FALSE))/3,"")</f>
        <v/>
      </c>
      <c r="AC8" s="133"/>
      <c r="AD8" s="18"/>
      <c r="AE8" s="18"/>
      <c r="AF8" s="11" t="str">
        <f>IFERROR((VLOOKUP(AD8,Elenchi!$F$12:$H$15,3,FALSE)+VLOOKUP(AE8,Elenchi!$F$18:$H$20,3,FALSE))/2,"")</f>
        <v/>
      </c>
      <c r="AG8" s="136"/>
      <c r="AH8" s="16"/>
      <c r="AI8" s="16"/>
      <c r="AJ8" s="54"/>
      <c r="AK8" s="54"/>
      <c r="AL8" s="54"/>
      <c r="AM8" s="7"/>
      <c r="AN8" s="55" t="str">
        <f>IF(AH8="SI",
        IF(AI8="SI",
              IF(AJ8&lt;&gt;"",
                    IF(COUNTA(AJ8:AM8)&gt;=2,
                          COUNTA(AJ8:AM8),
                          "DATI MANCANTI"),
                    "DATI MANCANTI"),
                IF(AI8="NO",
                      IF(COUNTA(AJ8)=1,
                            IF(COUNTA(AJ8:AM8)=1,
                                  1,
                                  "TROPPI DATI"),
                            "MANCA VALORE PRIMARIO"),
                      "MANCA DATO SU MULTIPLI")),
         IF(AH8="NO",
               0,
               ""))</f>
        <v/>
      </c>
      <c r="AO8" s="55" t="str">
        <f>IF(AH8="SI",
        IF(AI8="SI",
              IF(AJ8&lt;&gt;"",
                    IF(COUNTA(AJ8:AM8)&gt;=2,
                          2,
                          "DATI MANCANTI"),
                    "DATI MANCANTI"),
                IF(AI8="NO",
                      IF(COUNTA(AJ8)=1,
                            IF(COUNTA(AJ8:AM8)=1,
                                  1,
                                  "TROPPI DATI"),
                            "MANCA VALORE PRIMARIO"),
                      "MANCA DATO SU MULTIPLI")),
         IF(AH8="NO",
               0,
               ""))</f>
        <v/>
      </c>
      <c r="AP8" s="139"/>
      <c r="AQ8" s="18"/>
      <c r="AR8" s="11" t="str">
        <f>IFERROR(VLOOKUP(AQ8,Elenchi!$N$12:$P$13,3,FALSE),"")</f>
        <v/>
      </c>
      <c r="AS8" s="7"/>
      <c r="AT8" s="142"/>
      <c r="AU8" s="18"/>
      <c r="AV8" s="19"/>
      <c r="AW8" s="18"/>
      <c r="AX8" s="19"/>
      <c r="AY8" s="11" t="str">
        <f>IFERROR(IF(AU8="NO",VLOOKUP(AW8,Elenchi!$N$21:$O$22,2,FALSE),IF(AU8="SI",(VLOOKUP('Tabella parametri'!AU8,Elenchi!$N$17:$O$18,2,FALSE)+VLOOKUP('Tabella parametri'!AW8,Elenchi!$N$21:$O$22,2,FALSE)),"")),"")</f>
        <v/>
      </c>
      <c r="AZ8" s="11" t="str">
        <f>IFERROR(VLOOKUP(AY8,Elenchi!$O$25:$P$28,2,FALSE),"")</f>
        <v/>
      </c>
      <c r="BA8" s="145"/>
      <c r="BB8" s="16"/>
      <c r="BC8" s="18"/>
      <c r="BD8" s="18"/>
      <c r="BE8" s="18"/>
      <c r="BF8" s="18"/>
      <c r="BG8" s="18"/>
      <c r="BH8" s="18"/>
      <c r="BI8" s="18"/>
      <c r="BJ8" s="18"/>
      <c r="BK8" s="18"/>
      <c r="BL8" s="18"/>
      <c r="BM8" s="18"/>
      <c r="BN8" s="18"/>
      <c r="BO8" s="18"/>
      <c r="BP8" s="18"/>
      <c r="BQ8" s="18"/>
      <c r="BR8" s="18"/>
      <c r="BS8" s="18"/>
      <c r="BT8" s="18"/>
      <c r="BU8" s="18"/>
      <c r="BV8" s="18"/>
      <c r="BW8" s="18"/>
      <c r="BX8" s="58" t="str">
        <f>IF(COUNTA(BC8:BW8)&gt;0,COUNTA(BC8:BW8),"")</f>
        <v/>
      </c>
      <c r="BY8" s="152" t="str">
        <f>IFERROR((IFERROR(VLOOKUP(IF(BC8="X",BC$6,""),Elenchi!$F$25:$H$45,3,FALSE),0)+IFERROR(VLOOKUP(IF(BD8="X",BD$6,""),Elenchi!$F$25:$H$45,3,FALSE),0)+IFERROR(VLOOKUP(IF(BE8="X",BE$6,""),Elenchi!$F$25:$H$45,3,FALSE),0)+IFERROR(VLOOKUP(IF(BF8="X",BF$6,""),Elenchi!$F$25:$H$45,3,FALSE),0)+IFERROR(VLOOKUP(IF(BH8="X",BH$6,""),Elenchi!$F$25:$H$45,3,FALSE),0)+IFERROR(VLOOKUP(IF(BI8="X",BI$6,""),Elenchi!$F$25:$H$45,3,FALSE),0)+IFERROR(VLOOKUP(IF(BJ8="X",BJ$6,""),Elenchi!$F$25:$H$45,3,FALSE),0)+IFERROR(VLOOKUP(IF(BK8="X",BK$6,""),Elenchi!$F$25:$H$45,3,FALSE),0)+IFERROR(VLOOKUP(IF(BL8="X",BL$6,""),Elenchi!$F$25:$H$45,3,FALSE),0)+IFERROR(VLOOKUP(IF(BM8="X",BM$6,""),Elenchi!$F$25:$H$45,3,FALSE),0)+IFERROR(VLOOKUP(IF(BN8="X",BN$6,""),Elenchi!$F$25:$H$45,3,FALSE),0)+IFERROR(VLOOKUP(IF(BO8="X",BO$6,""),Elenchi!$F$25:$H$45,3,FALSE),0)+IFERROR(VLOOKUP(IF(BP8="X",BP$6,""),Elenchi!$F$25:$H$45,3,FALSE),0)+IFERROR(VLOOKUP(IF(BQ8="X",BQ$6,""),Elenchi!$F$25:$H$45,3,FALSE),0)+IFERROR(VLOOKUP(IF(BR8="X",BR$6,""),Elenchi!$F$25:$H$45,3,FALSE),0)+IFERROR(VLOOKUP(IF(BS8="X",BS$6,""),Elenchi!$F$25:$H$45,3,FALSE),0)+IFERROR(VLOOKUP(IF(BT8="X",BT$6,""),Elenchi!$F$25:$H$45,3,FALSE),0)+IFERROR(VLOOKUP(IF(BU8="X",BU$6,""),Elenchi!$F$25:$H$45,3,FALSE),0)+IFERROR(VLOOKUP(IF(BV8="X",BV$6,""),Elenchi!$F$25:$H$45,3,FALSE),0)+IFERROR(VLOOKUP(IF(BW8="X",BW$6,""),Elenchi!$F$25:$H$45,3,FALSE),0))/BX8,"")</f>
        <v/>
      </c>
      <c r="BZ8" s="155"/>
      <c r="CA8" s="163"/>
      <c r="CB8" s="166"/>
      <c r="CC8" s="161"/>
      <c r="CE8" s="1"/>
      <c r="CF8" s="26" t="str" cm="1">
        <f t="array" ref="CF8">IFERROR(_xlfn.TEXTSPLIT(I8,",",,TRUE),"")</f>
        <v/>
      </c>
      <c r="CG8" s="26"/>
      <c r="CH8" s="26"/>
      <c r="CI8" s="26"/>
      <c r="CJ8" s="26"/>
      <c r="CK8" s="26"/>
      <c r="CL8" s="26"/>
      <c r="CM8" s="26"/>
      <c r="CN8" s="26"/>
      <c r="CO8" s="26"/>
      <c r="CP8" s="26"/>
      <c r="CQ8" s="26"/>
      <c r="CR8" s="26"/>
      <c r="CS8" s="26"/>
      <c r="CT8" s="26"/>
      <c r="CU8" s="26"/>
      <c r="CV8" s="26"/>
      <c r="CW8" s="26"/>
      <c r="CX8" s="26"/>
      <c r="CY8" s="26"/>
      <c r="CZ8" s="26"/>
      <c r="DA8" s="26"/>
      <c r="DB8" s="26"/>
      <c r="DC8" s="26"/>
    </row>
    <row r="9" spans="1:107" s="102" customFormat="1">
      <c r="A9" s="32">
        <v>2</v>
      </c>
      <c r="B9" s="16"/>
      <c r="C9" s="16"/>
      <c r="D9" s="16"/>
      <c r="E9" s="43"/>
      <c r="F9" s="64" t="str">
        <f t="shared" ref="F9:F22" si="0">IFERROR(IF(B9&lt;&gt;"",L9+O9+R9+W9+AB9+AF9+AO9+AR9+AZ9+BY9,""),"DA COMPLETARE")</f>
        <v/>
      </c>
      <c r="G9" s="116"/>
      <c r="H9" s="54"/>
      <c r="I9" s="54"/>
      <c r="J9" s="7"/>
      <c r="K9" s="11" t="str">
        <f t="shared" ref="K9:K22" si="1">(IF(I9&lt;&gt;"",IF(H9="Group of Enterprises",COUNTA(CF9:DC9),IF(H9="Research Organizations or University",COUNTA(CF9:DC9),IF(COUNTA(CF9:DC9)&gt;1,"ERRORE",COUNTA(CF9:DC9)))),""))</f>
        <v/>
      </c>
      <c r="L9" s="11" t="str">
        <f>IF(I9&lt;&gt;"",IF(K9&lt;&gt;"ERRORE",VLOOKUP(H9,Elenchi!$B$3:$D$7,3,FALSE)+COUNTIF(J9,"SI"),""),"")</f>
        <v/>
      </c>
      <c r="M9" s="119"/>
      <c r="N9" s="16"/>
      <c r="O9" s="11" t="str">
        <f>IF(N9&lt;&gt;"",VLOOKUP(N9,Elenchi!$F$3:$H$7,3,FALSE),"")</f>
        <v/>
      </c>
      <c r="P9" s="124"/>
      <c r="Q9" s="16"/>
      <c r="R9" s="11" t="str">
        <f>IF(Q9&lt;&gt;"",VLOOKUP(Q9,Elenchi!$J$3:$L$7,3,FALSE),"")</f>
        <v/>
      </c>
      <c r="S9" s="127"/>
      <c r="T9" s="17"/>
      <c r="U9" s="14"/>
      <c r="V9" s="17"/>
      <c r="W9" s="11" t="str">
        <f>IF(COUNTA(T9,V9)=2,MAX(VLOOKUP(T9,Elenchi!$J$12:$L$17,3,FALSE),VLOOKUP(V9,Elenchi!$J$12:$L$17,3,FALSE)),IF(COUNTA(T9)=1,VLOOKUP(T9,Elenchi!$J$12:$L$17,3,FALSE),""))</f>
        <v/>
      </c>
      <c r="X9" s="130"/>
      <c r="Y9" s="18"/>
      <c r="Z9" s="18"/>
      <c r="AA9" s="18"/>
      <c r="AB9" s="11" t="str">
        <f>IFERROR((VLOOKUP(Y9,Elenchi!$J$22:$L$25,3,FALSE)+VLOOKUP(Z9,Elenchi!$J$28:$L$30,3,FALSE)+VLOOKUP(AA9,Elenchi!$J$33:$L$35,3,FALSE))/3,"")</f>
        <v/>
      </c>
      <c r="AC9" s="133"/>
      <c r="AD9" s="18"/>
      <c r="AE9" s="18"/>
      <c r="AF9" s="11" t="str">
        <f>IFERROR((VLOOKUP(AD9,Elenchi!$F$12:$H$15,3,FALSE)+VLOOKUP(AE9,Elenchi!$F$18:$H$20,3,FALSE))/2,"")</f>
        <v/>
      </c>
      <c r="AG9" s="136"/>
      <c r="AH9" s="54"/>
      <c r="AI9" s="54"/>
      <c r="AJ9" s="54"/>
      <c r="AK9" s="54"/>
      <c r="AL9" s="54"/>
      <c r="AM9" s="7"/>
      <c r="AN9" s="55" t="str">
        <f t="shared" ref="AN9:AN22" si="2">IF(AH9="SI",
        IF(AI9="SI",
              IF(AJ9&lt;&gt;"",
                    IF(COUNTA(AJ9:AM9)&gt;=2,
                          COUNTA(AJ9:AM9),
                          "DATI MANCANTI"),
                    "DATI MANCANTI"),
                IF(AI9="NO",
                      IF(COUNTA(AJ9)=1,
                            IF(COUNTA(AJ9:AM9)=1,
                                  1,
                                  "TROPPI DATI"),
                            "MANCA VALORE PRIMARIO"),
                      "MANCA DATO SU MULTIPLI")),
         IF(AH9="NO",
               0,
               ""))</f>
        <v/>
      </c>
      <c r="AO9" s="55" t="str">
        <f t="shared" ref="AO9:AO22" si="3">IF(AH9="SI",
        IF(AI9="SI",
              IF(AJ9&lt;&gt;"",
                    IF(COUNTA(AJ9:AM9)&gt;=2,
                          2,
                          "DATI MANCANTI"),
                    "DATI MANCANTI"),
                IF(AI9="NO",
                      IF(COUNTA(AJ9)=1,
                            IF(COUNTA(AJ9:AM9)=1,
                                  1,
                                  "TROPPI DATI"),
                            "MANCA VALORE PRIMARIO"),
                      "MANCA DATO SU MULTIPLI")),
         IF(AH9="NO",
               0,
               ""))</f>
        <v/>
      </c>
      <c r="AP9" s="139"/>
      <c r="AQ9" s="18"/>
      <c r="AR9" s="11" t="str">
        <f>IFERROR(VLOOKUP(AQ9,Elenchi!$N$12:$P$13,3,FALSE),"")</f>
        <v/>
      </c>
      <c r="AS9" s="7"/>
      <c r="AT9" s="142"/>
      <c r="AU9" s="18"/>
      <c r="AV9" s="19"/>
      <c r="AW9" s="18"/>
      <c r="AX9" s="19"/>
      <c r="AY9" s="11" t="str">
        <f>IFERROR(IF(AU9="NO",VLOOKUP(AW9,Elenchi!$N$21:$O$22,2,FALSE),IF(AU9="SI",(VLOOKUP('Tabella parametri'!AU9,Elenchi!$N$17:$O$18,2,FALSE)+VLOOKUP('Tabella parametri'!AW9,Elenchi!$N$21:$O$22,2,FALSE)),"")),"")</f>
        <v/>
      </c>
      <c r="AZ9" s="11" t="str">
        <f>IFERROR(VLOOKUP(AY9,Elenchi!$O$25:$P$28,2,FALSE),"")</f>
        <v/>
      </c>
      <c r="BA9" s="145"/>
      <c r="BB9" s="16"/>
      <c r="BC9" s="18"/>
      <c r="BD9" s="18"/>
      <c r="BE9" s="18"/>
      <c r="BF9" s="18"/>
      <c r="BG9" s="18"/>
      <c r="BH9" s="18"/>
      <c r="BI9" s="18"/>
      <c r="BJ9" s="18"/>
      <c r="BK9" s="18"/>
      <c r="BL9" s="18"/>
      <c r="BM9" s="18"/>
      <c r="BN9" s="18"/>
      <c r="BO9" s="18"/>
      <c r="BP9" s="18"/>
      <c r="BQ9" s="18"/>
      <c r="BR9" s="18"/>
      <c r="BS9" s="18"/>
      <c r="BT9" s="18"/>
      <c r="BU9" s="18"/>
      <c r="BV9" s="18"/>
      <c r="BW9" s="18"/>
      <c r="BX9" s="58" t="str">
        <f t="shared" ref="BX9:BX22" si="4">IF(COUNTA(BC9:BW9)&gt;0,COUNTA(BC9:BW9),"")</f>
        <v/>
      </c>
      <c r="BY9" s="152" t="str">
        <f>IFERROR((IFERROR(VLOOKUP(IF(BC9="X",BC$6,""),Elenchi!$F$25:$H$45,3,FALSE),0)+IFERROR(VLOOKUP(IF(BD9="X",BD$6,""),Elenchi!$F$25:$H$45,3,FALSE),0)+IFERROR(VLOOKUP(IF(BE9="X",BE$6,""),Elenchi!$F$25:$H$45,3,FALSE),0)+IFERROR(VLOOKUP(IF(BF9="X",BF$6,""),Elenchi!$F$25:$H$45,3,FALSE),0)+IFERROR(VLOOKUP(IF(BH9="X",BH$6,""),Elenchi!$F$25:$H$45,3,FALSE),0)+IFERROR(VLOOKUP(IF(BI9="X",BI$6,""),Elenchi!$F$25:$H$45,3,FALSE),0)+IFERROR(VLOOKUP(IF(BJ9="X",BJ$6,""),Elenchi!$F$25:$H$45,3,FALSE),0)+IFERROR(VLOOKUP(IF(BK9="X",BK$6,""),Elenchi!$F$25:$H$45,3,FALSE),0)+IFERROR(VLOOKUP(IF(BL9="X",BL$6,""),Elenchi!$F$25:$H$45,3,FALSE),0)+IFERROR(VLOOKUP(IF(BM9="X",BM$6,""),Elenchi!$F$25:$H$45,3,FALSE),0)+IFERROR(VLOOKUP(IF(BN9="X",BN$6,""),Elenchi!$F$25:$H$45,3,FALSE),0)+IFERROR(VLOOKUP(IF(BO9="X",BO$6,""),Elenchi!$F$25:$H$45,3,FALSE),0)+IFERROR(VLOOKUP(IF(BP9="X",BP$6,""),Elenchi!$F$25:$H$45,3,FALSE),0)+IFERROR(VLOOKUP(IF(BQ9="X",BQ$6,""),Elenchi!$F$25:$H$45,3,FALSE),0)+IFERROR(VLOOKUP(IF(BR9="X",BR$6,""),Elenchi!$F$25:$H$45,3,FALSE),0)+IFERROR(VLOOKUP(IF(BS9="X",BS$6,""),Elenchi!$F$25:$H$45,3,FALSE),0)+IFERROR(VLOOKUP(IF(BT9="X",BT$6,""),Elenchi!$F$25:$H$45,3,FALSE),0)+IFERROR(VLOOKUP(IF(BU9="X",BU$6,""),Elenchi!$F$25:$H$45,3,FALSE),0)+IFERROR(VLOOKUP(IF(BV9="X",BV$6,""),Elenchi!$F$25:$H$45,3,FALSE),0)+IFERROR(VLOOKUP(IF(BW9="X",BW$6,""),Elenchi!$F$25:$H$45,3,FALSE),0))/BX9,"")</f>
        <v/>
      </c>
      <c r="BZ9" s="155"/>
      <c r="CA9" s="163"/>
      <c r="CB9" s="166"/>
      <c r="CC9" s="161"/>
      <c r="CF9" s="26" t="e" cm="1">
        <f t="array" ref="CF9">_xlfn.TEXTSPLIT(I9,",",,TRUE)</f>
        <v>#VALUE!</v>
      </c>
      <c r="CG9" s="26"/>
      <c r="CH9" s="26"/>
      <c r="CI9" s="26"/>
      <c r="CJ9" s="26"/>
      <c r="CK9" s="26"/>
      <c r="CL9" s="26"/>
      <c r="CM9" s="26"/>
      <c r="CN9" s="26"/>
      <c r="CO9" s="26"/>
      <c r="CP9" s="26"/>
      <c r="CQ9" s="26"/>
      <c r="CR9" s="26"/>
      <c r="CS9" s="26"/>
      <c r="CT9" s="26"/>
      <c r="CU9" s="26"/>
      <c r="CV9" s="26"/>
      <c r="CW9" s="26"/>
      <c r="CX9" s="26"/>
      <c r="CY9" s="26"/>
      <c r="CZ9" s="26"/>
      <c r="DA9" s="26"/>
      <c r="DB9" s="26"/>
      <c r="DC9" s="26"/>
    </row>
    <row r="10" spans="1:107" s="102" customFormat="1">
      <c r="A10" s="32">
        <v>3</v>
      </c>
      <c r="B10" s="16"/>
      <c r="C10" s="16"/>
      <c r="D10" s="16"/>
      <c r="E10" s="43"/>
      <c r="F10" s="64" t="str">
        <f t="shared" si="0"/>
        <v/>
      </c>
      <c r="G10" s="116"/>
      <c r="H10" s="54"/>
      <c r="I10" s="54"/>
      <c r="J10" s="7"/>
      <c r="K10" s="11" t="str">
        <f t="shared" si="1"/>
        <v/>
      </c>
      <c r="L10" s="11" t="str">
        <f>IF(I10&lt;&gt;"",IF(K10&lt;&gt;"ERRORE",VLOOKUP(H10,Elenchi!$B$3:$D$7,3,FALSE)+COUNTIF(J10,"SI"),""),"")</f>
        <v/>
      </c>
      <c r="M10" s="119"/>
      <c r="N10" s="16"/>
      <c r="O10" s="11" t="str">
        <f>IF(N10&lt;&gt;"",VLOOKUP(N10,Elenchi!$F$3:$H$7,3,FALSE),"")</f>
        <v/>
      </c>
      <c r="P10" s="124"/>
      <c r="Q10" s="16"/>
      <c r="R10" s="11" t="str">
        <f>IF(Q10&lt;&gt;"",VLOOKUP(Q10,Elenchi!$J$3:$L$7,3,FALSE),"")</f>
        <v/>
      </c>
      <c r="S10" s="127"/>
      <c r="T10" s="17"/>
      <c r="U10" s="14"/>
      <c r="V10" s="17"/>
      <c r="W10" s="11" t="str">
        <f>IF(COUNTA(T10,V10)=2,MAX(VLOOKUP(T10,Elenchi!$J$12:$L$17,3,FALSE),VLOOKUP(V10,Elenchi!$J$12:$L$17,3,FALSE)),IF(COUNTA(T10)=1,VLOOKUP(T10,Elenchi!$J$12:$L$17,3,FALSE),""))</f>
        <v/>
      </c>
      <c r="X10" s="130"/>
      <c r="Y10" s="18"/>
      <c r="Z10" s="18"/>
      <c r="AA10" s="18"/>
      <c r="AB10" s="11" t="str">
        <f>IFERROR((VLOOKUP(Y10,Elenchi!$J$22:$L$25,3,FALSE)+VLOOKUP(Z10,Elenchi!$J$28:$L$30,3,FALSE)+VLOOKUP(AA10,Elenchi!$J$33:$L$35,3,FALSE))/3,"")</f>
        <v/>
      </c>
      <c r="AC10" s="133"/>
      <c r="AD10" s="18"/>
      <c r="AE10" s="18"/>
      <c r="AF10" s="11" t="str">
        <f>IFERROR((VLOOKUP(AD10,Elenchi!$F$12:$H$15,3,FALSE)+VLOOKUP(AE10,Elenchi!$F$18:$H$20,3,FALSE))/2,"")</f>
        <v/>
      </c>
      <c r="AG10" s="136"/>
      <c r="AH10" s="54"/>
      <c r="AI10" s="54"/>
      <c r="AJ10" s="54"/>
      <c r="AK10" s="54"/>
      <c r="AL10" s="54"/>
      <c r="AM10" s="7"/>
      <c r="AN10" s="55" t="str">
        <f t="shared" si="2"/>
        <v/>
      </c>
      <c r="AO10" s="55" t="str">
        <f t="shared" si="3"/>
        <v/>
      </c>
      <c r="AP10" s="139"/>
      <c r="AQ10" s="18"/>
      <c r="AR10" s="11" t="str">
        <f>IFERROR(VLOOKUP(AQ10,Elenchi!$N$12:$P$13,3,FALSE),"")</f>
        <v/>
      </c>
      <c r="AS10" s="7"/>
      <c r="AT10" s="142"/>
      <c r="AU10" s="18"/>
      <c r="AV10" s="19"/>
      <c r="AW10" s="18"/>
      <c r="AX10" s="19"/>
      <c r="AY10" s="11" t="str">
        <f>IFERROR(IF(AU10="NO",VLOOKUP(AW10,Elenchi!$N$21:$O$22,2,FALSE),IF(AU10="SI",(VLOOKUP('Tabella parametri'!AU10,Elenchi!$N$17:$O$18,2,FALSE)+VLOOKUP('Tabella parametri'!AW10,Elenchi!$N$21:$O$22,2,FALSE)),"")),"")</f>
        <v/>
      </c>
      <c r="AZ10" s="11" t="str">
        <f>IFERROR(VLOOKUP(AY10,Elenchi!$O$25:$P$28,2,FALSE),"")</f>
        <v/>
      </c>
      <c r="BA10" s="145"/>
      <c r="BB10" s="16"/>
      <c r="BC10" s="18"/>
      <c r="BD10" s="18"/>
      <c r="BE10" s="18"/>
      <c r="BF10" s="18"/>
      <c r="BG10" s="18"/>
      <c r="BH10" s="18"/>
      <c r="BI10" s="18"/>
      <c r="BJ10" s="18"/>
      <c r="BK10" s="18"/>
      <c r="BL10" s="18"/>
      <c r="BM10" s="18"/>
      <c r="BN10" s="18"/>
      <c r="BO10" s="18"/>
      <c r="BP10" s="18"/>
      <c r="BQ10" s="18"/>
      <c r="BR10" s="18"/>
      <c r="BS10" s="18"/>
      <c r="BT10" s="18"/>
      <c r="BU10" s="18"/>
      <c r="BV10" s="18"/>
      <c r="BW10" s="18"/>
      <c r="BX10" s="58" t="str">
        <f t="shared" si="4"/>
        <v/>
      </c>
      <c r="BY10" s="152" t="str">
        <f>IFERROR((IFERROR(VLOOKUP(IF(BC10="X",BC$6,""),Elenchi!$F$25:$H$45,3,FALSE),0)+IFERROR(VLOOKUP(IF(BD10="X",BD$6,""),Elenchi!$F$25:$H$45,3,FALSE),0)+IFERROR(VLOOKUP(IF(BE10="X",BE$6,""),Elenchi!$F$25:$H$45,3,FALSE),0)+IFERROR(VLOOKUP(IF(BF10="X",BF$6,""),Elenchi!$F$25:$H$45,3,FALSE),0)+IFERROR(VLOOKUP(IF(BH10="X",BH$6,""),Elenchi!$F$25:$H$45,3,FALSE),0)+IFERROR(VLOOKUP(IF(BI10="X",BI$6,""),Elenchi!$F$25:$H$45,3,FALSE),0)+IFERROR(VLOOKUP(IF(BJ10="X",BJ$6,""),Elenchi!$F$25:$H$45,3,FALSE),0)+IFERROR(VLOOKUP(IF(BK10="X",BK$6,""),Elenchi!$F$25:$H$45,3,FALSE),0)+IFERROR(VLOOKUP(IF(BL10="X",BL$6,""),Elenchi!$F$25:$H$45,3,FALSE),0)+IFERROR(VLOOKUP(IF(BM10="X",BM$6,""),Elenchi!$F$25:$H$45,3,FALSE),0)+IFERROR(VLOOKUP(IF(BN10="X",BN$6,""),Elenchi!$F$25:$H$45,3,FALSE),0)+IFERROR(VLOOKUP(IF(BO10="X",BO$6,""),Elenchi!$F$25:$H$45,3,FALSE),0)+IFERROR(VLOOKUP(IF(BP10="X",BP$6,""),Elenchi!$F$25:$H$45,3,FALSE),0)+IFERROR(VLOOKUP(IF(BQ10="X",BQ$6,""),Elenchi!$F$25:$H$45,3,FALSE),0)+IFERROR(VLOOKUP(IF(BR10="X",BR$6,""),Elenchi!$F$25:$H$45,3,FALSE),0)+IFERROR(VLOOKUP(IF(BS10="X",BS$6,""),Elenchi!$F$25:$H$45,3,FALSE),0)+IFERROR(VLOOKUP(IF(BT10="X",BT$6,""),Elenchi!$F$25:$H$45,3,FALSE),0)+IFERROR(VLOOKUP(IF(BU10="X",BU$6,""),Elenchi!$F$25:$H$45,3,FALSE),0)+IFERROR(VLOOKUP(IF(BV10="X",BV$6,""),Elenchi!$F$25:$H$45,3,FALSE),0)+IFERROR(VLOOKUP(IF(BW10="X",BW$6,""),Elenchi!$F$25:$H$45,3,FALSE),0))/BX10,"")</f>
        <v/>
      </c>
      <c r="BZ10" s="155"/>
      <c r="CA10" s="163"/>
      <c r="CB10" s="166"/>
      <c r="CC10" s="161"/>
      <c r="CF10" s="26" t="e" cm="1">
        <f t="array" ref="CF10">_xlfn.TEXTSPLIT(I10,",",,TRUE)</f>
        <v>#VALUE!</v>
      </c>
      <c r="CG10" s="26"/>
      <c r="CH10" s="26"/>
      <c r="CI10" s="26"/>
      <c r="CJ10" s="26"/>
      <c r="CK10" s="26"/>
      <c r="CL10" s="26"/>
      <c r="CM10" s="26"/>
      <c r="CN10" s="26"/>
      <c r="CO10" s="26"/>
      <c r="CP10" s="26"/>
      <c r="CQ10" s="26"/>
      <c r="CR10" s="26"/>
      <c r="CS10" s="26"/>
      <c r="CT10" s="26"/>
      <c r="CU10" s="26"/>
      <c r="CV10" s="26"/>
      <c r="CW10" s="26"/>
      <c r="CX10" s="26"/>
      <c r="CY10" s="26"/>
      <c r="CZ10" s="26"/>
      <c r="DA10" s="26"/>
      <c r="DB10" s="26"/>
      <c r="DC10" s="26"/>
    </row>
    <row r="11" spans="1:107" s="102" customFormat="1">
      <c r="A11" s="32">
        <v>4</v>
      </c>
      <c r="B11" s="16"/>
      <c r="C11" s="16"/>
      <c r="D11" s="16"/>
      <c r="E11" s="43"/>
      <c r="F11" s="64" t="str">
        <f t="shared" si="0"/>
        <v/>
      </c>
      <c r="G11" s="116"/>
      <c r="H11" s="54"/>
      <c r="I11" s="54"/>
      <c r="J11" s="7"/>
      <c r="K11" s="11" t="str">
        <f t="shared" si="1"/>
        <v/>
      </c>
      <c r="L11" s="11" t="str">
        <f>IF(I11&lt;&gt;"",IF(K11&lt;&gt;"ERRORE",VLOOKUP(H11,Elenchi!$B$3:$D$7,3,FALSE)+COUNTIF(J11,"SI"),""),"")</f>
        <v/>
      </c>
      <c r="M11" s="119"/>
      <c r="N11" s="16"/>
      <c r="O11" s="11" t="str">
        <f>IF(N11&lt;&gt;"",VLOOKUP(N11,Elenchi!$F$3:$H$7,3,FALSE),"")</f>
        <v/>
      </c>
      <c r="P11" s="124"/>
      <c r="Q11" s="16"/>
      <c r="R11" s="11" t="str">
        <f>IF(Q11&lt;&gt;"",VLOOKUP(Q11,Elenchi!$J$3:$L$7,3,FALSE),"")</f>
        <v/>
      </c>
      <c r="S11" s="127"/>
      <c r="T11" s="17"/>
      <c r="U11" s="14"/>
      <c r="V11" s="17"/>
      <c r="W11" s="11" t="str">
        <f>IF(COUNTA(T11,V11)=2,MAX(VLOOKUP(T11,Elenchi!$J$12:$L$17,3,FALSE),VLOOKUP(V11,Elenchi!$J$12:$L$17,3,FALSE)),IF(COUNTA(T11)=1,VLOOKUP(T11,Elenchi!$J$12:$L$17,3,FALSE),""))</f>
        <v/>
      </c>
      <c r="X11" s="130"/>
      <c r="Y11" s="18"/>
      <c r="Z11" s="18"/>
      <c r="AA11" s="18"/>
      <c r="AB11" s="11" t="str">
        <f>IFERROR((VLOOKUP(Y11,Elenchi!$J$22:$L$25,3,FALSE)+VLOOKUP(Z11,Elenchi!$J$28:$L$30,3,FALSE)+VLOOKUP(AA11,Elenchi!$J$33:$L$35,3,FALSE))/3,"")</f>
        <v/>
      </c>
      <c r="AC11" s="133"/>
      <c r="AD11" s="18"/>
      <c r="AE11" s="18"/>
      <c r="AF11" s="11" t="str">
        <f>IFERROR((VLOOKUP(AD11,Elenchi!$F$12:$H$15,3,FALSE)+VLOOKUP(AE11,Elenchi!$F$18:$H$20,3,FALSE))/2,"")</f>
        <v/>
      </c>
      <c r="AG11" s="136"/>
      <c r="AH11" s="54"/>
      <c r="AI11" s="54"/>
      <c r="AJ11" s="54"/>
      <c r="AK11" s="54"/>
      <c r="AL11" s="54"/>
      <c r="AM11" s="7"/>
      <c r="AN11" s="55" t="str">
        <f t="shared" si="2"/>
        <v/>
      </c>
      <c r="AO11" s="55" t="str">
        <f t="shared" si="3"/>
        <v/>
      </c>
      <c r="AP11" s="139"/>
      <c r="AQ11" s="18"/>
      <c r="AR11" s="11" t="str">
        <f>IFERROR(VLOOKUP(AQ11,Elenchi!$N$12:$P$13,3,FALSE),"")</f>
        <v/>
      </c>
      <c r="AS11" s="7"/>
      <c r="AT11" s="142"/>
      <c r="AU11" s="18"/>
      <c r="AV11" s="19"/>
      <c r="AW11" s="18"/>
      <c r="AX11" s="19"/>
      <c r="AY11" s="11" t="str">
        <f>IFERROR(IF(AU11="NO",VLOOKUP(AW11,Elenchi!$N$21:$O$22,2,FALSE),IF(AU11="SI",(VLOOKUP('Tabella parametri'!AU11,Elenchi!$N$17:$O$18,2,FALSE)+VLOOKUP('Tabella parametri'!AW11,Elenchi!$N$21:$O$22,2,FALSE)),"")),"")</f>
        <v/>
      </c>
      <c r="AZ11" s="11" t="str">
        <f>IFERROR(VLOOKUP(AY11,Elenchi!$O$25:$P$28,2,FALSE),"")</f>
        <v/>
      </c>
      <c r="BA11" s="145"/>
      <c r="BB11" s="16"/>
      <c r="BC11" s="18"/>
      <c r="BD11" s="18"/>
      <c r="BE11" s="18"/>
      <c r="BF11" s="18"/>
      <c r="BG11" s="18"/>
      <c r="BH11" s="18"/>
      <c r="BI11" s="18"/>
      <c r="BJ11" s="18"/>
      <c r="BK11" s="18"/>
      <c r="BL11" s="18"/>
      <c r="BM11" s="18"/>
      <c r="BN11" s="18"/>
      <c r="BO11" s="18"/>
      <c r="BP11" s="18"/>
      <c r="BQ11" s="18"/>
      <c r="BR11" s="18"/>
      <c r="BS11" s="18"/>
      <c r="BT11" s="18"/>
      <c r="BU11" s="18"/>
      <c r="BV11" s="18"/>
      <c r="BW11" s="18"/>
      <c r="BX11" s="58" t="str">
        <f t="shared" si="4"/>
        <v/>
      </c>
      <c r="BY11" s="152" t="str">
        <f>IFERROR((IFERROR(VLOOKUP(IF(BC11="X",BC$6,""),Elenchi!$F$25:$H$45,3,FALSE),0)+IFERROR(VLOOKUP(IF(BD11="X",BD$6,""),Elenchi!$F$25:$H$45,3,FALSE),0)+IFERROR(VLOOKUP(IF(BE11="X",BE$6,""),Elenchi!$F$25:$H$45,3,FALSE),0)+IFERROR(VLOOKUP(IF(BF11="X",BF$6,""),Elenchi!$F$25:$H$45,3,FALSE),0)+IFERROR(VLOOKUP(IF(BH11="X",BH$6,""),Elenchi!$F$25:$H$45,3,FALSE),0)+IFERROR(VLOOKUP(IF(BI11="X",BI$6,""),Elenchi!$F$25:$H$45,3,FALSE),0)+IFERROR(VLOOKUP(IF(BJ11="X",BJ$6,""),Elenchi!$F$25:$H$45,3,FALSE),0)+IFERROR(VLOOKUP(IF(BK11="X",BK$6,""),Elenchi!$F$25:$H$45,3,FALSE),0)+IFERROR(VLOOKUP(IF(BL11="X",BL$6,""),Elenchi!$F$25:$H$45,3,FALSE),0)+IFERROR(VLOOKUP(IF(BM11="X",BM$6,""),Elenchi!$F$25:$H$45,3,FALSE),0)+IFERROR(VLOOKUP(IF(BN11="X",BN$6,""),Elenchi!$F$25:$H$45,3,FALSE),0)+IFERROR(VLOOKUP(IF(BO11="X",BO$6,""),Elenchi!$F$25:$H$45,3,FALSE),0)+IFERROR(VLOOKUP(IF(BP11="X",BP$6,""),Elenchi!$F$25:$H$45,3,FALSE),0)+IFERROR(VLOOKUP(IF(BQ11="X",BQ$6,""),Elenchi!$F$25:$H$45,3,FALSE),0)+IFERROR(VLOOKUP(IF(BR11="X",BR$6,""),Elenchi!$F$25:$H$45,3,FALSE),0)+IFERROR(VLOOKUP(IF(BS11="X",BS$6,""),Elenchi!$F$25:$H$45,3,FALSE),0)+IFERROR(VLOOKUP(IF(BT11="X",BT$6,""),Elenchi!$F$25:$H$45,3,FALSE),0)+IFERROR(VLOOKUP(IF(BU11="X",BU$6,""),Elenchi!$F$25:$H$45,3,FALSE),0)+IFERROR(VLOOKUP(IF(BV11="X",BV$6,""),Elenchi!$F$25:$H$45,3,FALSE),0)+IFERROR(VLOOKUP(IF(BW11="X",BW$6,""),Elenchi!$F$25:$H$45,3,FALSE),0))/BX11,"")</f>
        <v/>
      </c>
      <c r="BZ11" s="156"/>
      <c r="CA11" s="163"/>
      <c r="CB11" s="166"/>
      <c r="CC11" s="161"/>
      <c r="CF11" s="26" t="e" cm="1">
        <f t="array" ref="CF11">_xlfn.TEXTSPLIT(I11,",",,TRUE)</f>
        <v>#VALUE!</v>
      </c>
      <c r="CG11" s="26"/>
      <c r="CH11" s="26"/>
      <c r="CI11" s="26"/>
      <c r="CJ11" s="26"/>
      <c r="CK11" s="26"/>
      <c r="CL11" s="26"/>
      <c r="CM11" s="26"/>
      <c r="CN11" s="26"/>
      <c r="CO11" s="26"/>
      <c r="CP11" s="26"/>
      <c r="CQ11" s="26"/>
      <c r="CR11" s="26"/>
      <c r="CS11" s="26"/>
      <c r="CT11" s="26"/>
      <c r="CU11" s="26"/>
      <c r="CV11" s="26"/>
      <c r="CW11" s="26"/>
      <c r="CX11" s="26"/>
      <c r="CY11" s="26"/>
      <c r="CZ11" s="26"/>
      <c r="DA11" s="26"/>
      <c r="DB11" s="26"/>
      <c r="DC11" s="26"/>
    </row>
    <row r="12" spans="1:107" s="102" customFormat="1">
      <c r="A12" s="32">
        <v>5</v>
      </c>
      <c r="B12" s="16"/>
      <c r="C12" s="16"/>
      <c r="D12" s="16"/>
      <c r="E12" s="43"/>
      <c r="F12" s="64" t="str">
        <f t="shared" si="0"/>
        <v/>
      </c>
      <c r="G12" s="116"/>
      <c r="H12" s="54"/>
      <c r="I12" s="54"/>
      <c r="J12" s="7"/>
      <c r="K12" s="11" t="str">
        <f t="shared" si="1"/>
        <v/>
      </c>
      <c r="L12" s="11" t="str">
        <f>IF(I12&lt;&gt;"",IF(K12&lt;&gt;"ERRORE",VLOOKUP(H12,Elenchi!$B$3:$D$7,3,FALSE)+COUNTIF(J12,"SI"),""),"")</f>
        <v/>
      </c>
      <c r="M12" s="119"/>
      <c r="N12" s="16"/>
      <c r="O12" s="11" t="str">
        <f>IF(N12&lt;&gt;"",VLOOKUP(N12,Elenchi!$F$3:$H$7,3,FALSE),"")</f>
        <v/>
      </c>
      <c r="P12" s="124"/>
      <c r="Q12" s="16"/>
      <c r="R12" s="11" t="str">
        <f>IF(Q12&lt;&gt;"",VLOOKUP(Q12,Elenchi!$J$3:$L$7,3,FALSE),"")</f>
        <v/>
      </c>
      <c r="S12" s="127"/>
      <c r="T12" s="17"/>
      <c r="U12" s="14"/>
      <c r="V12" s="17"/>
      <c r="W12" s="11" t="str">
        <f>IF(COUNTA(T12,V12)=2,MAX(VLOOKUP(T12,Elenchi!$J$12:$L$17,3,FALSE),VLOOKUP(V12,Elenchi!$J$12:$L$17,3,FALSE)),IF(COUNTA(T12)=1,VLOOKUP(T12,Elenchi!$J$12:$L$17,3,FALSE),""))</f>
        <v/>
      </c>
      <c r="X12" s="130"/>
      <c r="Y12" s="18"/>
      <c r="Z12" s="18"/>
      <c r="AA12" s="18"/>
      <c r="AB12" s="11" t="str">
        <f>IFERROR((VLOOKUP(Y12,Elenchi!$J$22:$L$25,3,FALSE)+VLOOKUP(Z12,Elenchi!$J$28:$L$30,3,FALSE)+VLOOKUP(AA12,Elenchi!$J$33:$L$35,3,FALSE))/3,"")</f>
        <v/>
      </c>
      <c r="AC12" s="133"/>
      <c r="AD12" s="18"/>
      <c r="AE12" s="18"/>
      <c r="AF12" s="11" t="str">
        <f>IFERROR((VLOOKUP(AD12,Elenchi!$F$12:$H$15,3,FALSE)+VLOOKUP(AE12,Elenchi!$F$18:$H$20,3,FALSE))/2,"")</f>
        <v/>
      </c>
      <c r="AG12" s="136"/>
      <c r="AH12" s="54"/>
      <c r="AI12" s="54"/>
      <c r="AJ12" s="54"/>
      <c r="AK12" s="54"/>
      <c r="AL12" s="54"/>
      <c r="AM12" s="7"/>
      <c r="AN12" s="55" t="str">
        <f t="shared" si="2"/>
        <v/>
      </c>
      <c r="AO12" s="55" t="str">
        <f t="shared" si="3"/>
        <v/>
      </c>
      <c r="AP12" s="139"/>
      <c r="AQ12" s="18"/>
      <c r="AR12" s="11" t="str">
        <f>IFERROR(VLOOKUP(AQ12,Elenchi!$N$12:$P$13,3,FALSE),"")</f>
        <v/>
      </c>
      <c r="AS12" s="7"/>
      <c r="AT12" s="142"/>
      <c r="AU12" s="18"/>
      <c r="AV12" s="19"/>
      <c r="AW12" s="18"/>
      <c r="AX12" s="19"/>
      <c r="AY12" s="11" t="str">
        <f>IFERROR(IF(AU12="NO",VLOOKUP(AW12,Elenchi!$N$21:$O$22,2,FALSE),IF(AU12="SI",(VLOOKUP('Tabella parametri'!AU12,Elenchi!$N$17:$O$18,2,FALSE)+VLOOKUP('Tabella parametri'!AW12,Elenchi!$N$21:$O$22,2,FALSE)),"")),"")</f>
        <v/>
      </c>
      <c r="AZ12" s="11" t="str">
        <f>IFERROR(VLOOKUP(AY12,Elenchi!$O$25:$P$28,2,FALSE),"")</f>
        <v/>
      </c>
      <c r="BA12" s="145"/>
      <c r="BB12" s="16"/>
      <c r="BC12" s="18"/>
      <c r="BD12" s="18"/>
      <c r="BE12" s="18"/>
      <c r="BF12" s="18"/>
      <c r="BG12" s="18"/>
      <c r="BH12" s="18"/>
      <c r="BI12" s="18"/>
      <c r="BJ12" s="18"/>
      <c r="BK12" s="18"/>
      <c r="BL12" s="18"/>
      <c r="BM12" s="18"/>
      <c r="BN12" s="18"/>
      <c r="BO12" s="18"/>
      <c r="BP12" s="18"/>
      <c r="BQ12" s="18"/>
      <c r="BR12" s="18"/>
      <c r="BS12" s="18"/>
      <c r="BT12" s="18"/>
      <c r="BU12" s="18"/>
      <c r="BV12" s="18"/>
      <c r="BW12" s="18"/>
      <c r="BX12" s="58" t="str">
        <f t="shared" si="4"/>
        <v/>
      </c>
      <c r="BY12" s="152" t="str">
        <f>IFERROR((IFERROR(VLOOKUP(IF(BC12="X",BC$6,""),Elenchi!$F$25:$H$45,3,FALSE),0)+IFERROR(VLOOKUP(IF(BD12="X",BD$6,""),Elenchi!$F$25:$H$45,3,FALSE),0)+IFERROR(VLOOKUP(IF(BE12="X",BE$6,""),Elenchi!$F$25:$H$45,3,FALSE),0)+IFERROR(VLOOKUP(IF(BF12="X",BF$6,""),Elenchi!$F$25:$H$45,3,FALSE),0)+IFERROR(VLOOKUP(IF(BH12="X",BH$6,""),Elenchi!$F$25:$H$45,3,FALSE),0)+IFERROR(VLOOKUP(IF(BI12="X",BI$6,""),Elenchi!$F$25:$H$45,3,FALSE),0)+IFERROR(VLOOKUP(IF(BJ12="X",BJ$6,""),Elenchi!$F$25:$H$45,3,FALSE),0)+IFERROR(VLOOKUP(IF(BK12="X",BK$6,""),Elenchi!$F$25:$H$45,3,FALSE),0)+IFERROR(VLOOKUP(IF(BL12="X",BL$6,""),Elenchi!$F$25:$H$45,3,FALSE),0)+IFERROR(VLOOKUP(IF(BM12="X",BM$6,""),Elenchi!$F$25:$H$45,3,FALSE),0)+IFERROR(VLOOKUP(IF(BN12="X",BN$6,""),Elenchi!$F$25:$H$45,3,FALSE),0)+IFERROR(VLOOKUP(IF(BO12="X",BO$6,""),Elenchi!$F$25:$H$45,3,FALSE),0)+IFERROR(VLOOKUP(IF(BP12="X",BP$6,""),Elenchi!$F$25:$H$45,3,FALSE),0)+IFERROR(VLOOKUP(IF(BQ12="X",BQ$6,""),Elenchi!$F$25:$H$45,3,FALSE),0)+IFERROR(VLOOKUP(IF(BR12="X",BR$6,""),Elenchi!$F$25:$H$45,3,FALSE),0)+IFERROR(VLOOKUP(IF(BS12="X",BS$6,""),Elenchi!$F$25:$H$45,3,FALSE),0)+IFERROR(VLOOKUP(IF(BT12="X",BT$6,""),Elenchi!$F$25:$H$45,3,FALSE),0)+IFERROR(VLOOKUP(IF(BU12="X",BU$6,""),Elenchi!$F$25:$H$45,3,FALSE),0)+IFERROR(VLOOKUP(IF(BV12="X",BV$6,""),Elenchi!$F$25:$H$45,3,FALSE),0)+IFERROR(VLOOKUP(IF(BW12="X",BW$6,""),Elenchi!$F$25:$H$45,3,FALSE),0))/BX12,"")</f>
        <v/>
      </c>
      <c r="BZ12" s="157"/>
      <c r="CA12" s="163"/>
      <c r="CB12" s="166"/>
      <c r="CC12" s="161"/>
      <c r="CF12" s="26" t="e" cm="1">
        <f t="array" ref="CF12">_xlfn.TEXTSPLIT(I12,",",,TRUE)</f>
        <v>#VALUE!</v>
      </c>
      <c r="CG12" s="26"/>
      <c r="CH12" s="26"/>
      <c r="CI12" s="26"/>
      <c r="CJ12" s="26"/>
      <c r="CK12" s="26"/>
      <c r="CL12" s="26"/>
      <c r="CM12" s="26"/>
      <c r="CN12" s="26"/>
      <c r="CO12" s="26"/>
      <c r="CP12" s="26"/>
      <c r="CQ12" s="26"/>
      <c r="CR12" s="26"/>
      <c r="CS12" s="26"/>
      <c r="CT12" s="26"/>
      <c r="CU12" s="26"/>
      <c r="CV12" s="26"/>
      <c r="CW12" s="26"/>
      <c r="CX12" s="26"/>
      <c r="CY12" s="26"/>
      <c r="CZ12" s="26"/>
      <c r="DA12" s="26"/>
      <c r="DB12" s="26"/>
      <c r="DC12" s="26"/>
    </row>
    <row r="13" spans="1:107" s="102" customFormat="1">
      <c r="A13" s="32">
        <v>6</v>
      </c>
      <c r="B13" s="16"/>
      <c r="C13" s="16"/>
      <c r="D13" s="16"/>
      <c r="E13" s="43"/>
      <c r="F13" s="64" t="str">
        <f t="shared" si="0"/>
        <v/>
      </c>
      <c r="G13" s="116"/>
      <c r="H13" s="54"/>
      <c r="I13" s="54"/>
      <c r="J13" s="7"/>
      <c r="K13" s="11" t="str">
        <f t="shared" si="1"/>
        <v/>
      </c>
      <c r="L13" s="11" t="str">
        <f>IF(I13&lt;&gt;"",IF(K13&lt;&gt;"ERRORE",VLOOKUP(H13,Elenchi!$B$3:$D$7,3,FALSE)+COUNTIF(J13,"SI"),""),"")</f>
        <v/>
      </c>
      <c r="M13" s="119"/>
      <c r="N13" s="16"/>
      <c r="O13" s="11" t="str">
        <f>IF(N13&lt;&gt;"",VLOOKUP(N13,Elenchi!$F$3:$H$7,3,FALSE),"")</f>
        <v/>
      </c>
      <c r="P13" s="124"/>
      <c r="Q13" s="16"/>
      <c r="R13" s="11" t="str">
        <f>IF(Q13&lt;&gt;"",VLOOKUP(Q13,Elenchi!$J$3:$L$7,3,FALSE),"")</f>
        <v/>
      </c>
      <c r="S13" s="127"/>
      <c r="T13" s="17"/>
      <c r="U13" s="14"/>
      <c r="V13" s="17"/>
      <c r="W13" s="11" t="str">
        <f>IF(COUNTA(T13,V13)=2,MAX(VLOOKUP(T13,Elenchi!$J$12:$L$17,3,FALSE),VLOOKUP(V13,Elenchi!$J$12:$L$17,3,FALSE)),IF(COUNTA(T13)=1,VLOOKUP(T13,Elenchi!$J$12:$L$17,3,FALSE),""))</f>
        <v/>
      </c>
      <c r="X13" s="130"/>
      <c r="Y13" s="18"/>
      <c r="Z13" s="18"/>
      <c r="AA13" s="18"/>
      <c r="AB13" s="11" t="str">
        <f>IFERROR((VLOOKUP(Y13,Elenchi!$J$22:$L$25,3,FALSE)+VLOOKUP(Z13,Elenchi!$J$28:$L$30,3,FALSE)+VLOOKUP(AA13,Elenchi!$J$33:$L$35,3,FALSE))/3,"")</f>
        <v/>
      </c>
      <c r="AC13" s="133"/>
      <c r="AD13" s="18"/>
      <c r="AE13" s="18"/>
      <c r="AF13" s="11" t="str">
        <f>IFERROR((VLOOKUP(AD13,Elenchi!$F$12:$H$15,3,FALSE)+VLOOKUP(AE13,Elenchi!$F$18:$H$20,3,FALSE))/2,"")</f>
        <v/>
      </c>
      <c r="AG13" s="136"/>
      <c r="AH13" s="54"/>
      <c r="AI13" s="54"/>
      <c r="AJ13" s="54"/>
      <c r="AK13" s="54"/>
      <c r="AL13" s="54"/>
      <c r="AM13" s="7"/>
      <c r="AN13" s="55" t="str">
        <f t="shared" si="2"/>
        <v/>
      </c>
      <c r="AO13" s="55" t="str">
        <f t="shared" si="3"/>
        <v/>
      </c>
      <c r="AP13" s="139"/>
      <c r="AQ13" s="18"/>
      <c r="AR13" s="11" t="str">
        <f>IFERROR(VLOOKUP(AQ13,Elenchi!$N$12:$P$13,3,FALSE),"")</f>
        <v/>
      </c>
      <c r="AS13" s="7"/>
      <c r="AT13" s="142"/>
      <c r="AU13" s="18"/>
      <c r="AV13" s="19"/>
      <c r="AW13" s="18"/>
      <c r="AX13" s="19"/>
      <c r="AY13" s="11" t="str">
        <f>IFERROR(IF(AU13="NO",VLOOKUP(AW13,Elenchi!$N$21:$O$22,2,FALSE),IF(AU13="SI",(VLOOKUP('Tabella parametri'!AU13,Elenchi!$N$17:$O$18,2,FALSE)+VLOOKUP('Tabella parametri'!AW13,Elenchi!$N$21:$O$22,2,FALSE)),"")),"")</f>
        <v/>
      </c>
      <c r="AZ13" s="11" t="str">
        <f>IFERROR(VLOOKUP(AY13,Elenchi!$O$25:$P$28,2,FALSE),"")</f>
        <v/>
      </c>
      <c r="BA13" s="145"/>
      <c r="BB13" s="16"/>
      <c r="BC13" s="18"/>
      <c r="BD13" s="18"/>
      <c r="BE13" s="18"/>
      <c r="BF13" s="18"/>
      <c r="BG13" s="18"/>
      <c r="BH13" s="18"/>
      <c r="BI13" s="18"/>
      <c r="BJ13" s="18"/>
      <c r="BK13" s="18"/>
      <c r="BL13" s="18"/>
      <c r="BM13" s="18"/>
      <c r="BN13" s="18"/>
      <c r="BO13" s="18"/>
      <c r="BP13" s="18"/>
      <c r="BQ13" s="18"/>
      <c r="BR13" s="18"/>
      <c r="BS13" s="18"/>
      <c r="BT13" s="18"/>
      <c r="BU13" s="18"/>
      <c r="BV13" s="18"/>
      <c r="BW13" s="18"/>
      <c r="BX13" s="58" t="str">
        <f t="shared" si="4"/>
        <v/>
      </c>
      <c r="BY13" s="152" t="str">
        <f>IFERROR((IFERROR(VLOOKUP(IF(BC13="X",BC$6,""),Elenchi!$F$25:$H$45,3,FALSE),0)+IFERROR(VLOOKUP(IF(BD13="X",BD$6,""),Elenchi!$F$25:$H$45,3,FALSE),0)+IFERROR(VLOOKUP(IF(BE13="X",BE$6,""),Elenchi!$F$25:$H$45,3,FALSE),0)+IFERROR(VLOOKUP(IF(BF13="X",BF$6,""),Elenchi!$F$25:$H$45,3,FALSE),0)+IFERROR(VLOOKUP(IF(BH13="X",BH$6,""),Elenchi!$F$25:$H$45,3,FALSE),0)+IFERROR(VLOOKUP(IF(BI13="X",BI$6,""),Elenchi!$F$25:$H$45,3,FALSE),0)+IFERROR(VLOOKUP(IF(BJ13="X",BJ$6,""),Elenchi!$F$25:$H$45,3,FALSE),0)+IFERROR(VLOOKUP(IF(BK13="X",BK$6,""),Elenchi!$F$25:$H$45,3,FALSE),0)+IFERROR(VLOOKUP(IF(BL13="X",BL$6,""),Elenchi!$F$25:$H$45,3,FALSE),0)+IFERROR(VLOOKUP(IF(BM13="X",BM$6,""),Elenchi!$F$25:$H$45,3,FALSE),0)+IFERROR(VLOOKUP(IF(BN13="X",BN$6,""),Elenchi!$F$25:$H$45,3,FALSE),0)+IFERROR(VLOOKUP(IF(BO13="X",BO$6,""),Elenchi!$F$25:$H$45,3,FALSE),0)+IFERROR(VLOOKUP(IF(BP13="X",BP$6,""),Elenchi!$F$25:$H$45,3,FALSE),0)+IFERROR(VLOOKUP(IF(BQ13="X",BQ$6,""),Elenchi!$F$25:$H$45,3,FALSE),0)+IFERROR(VLOOKUP(IF(BR13="X",BR$6,""),Elenchi!$F$25:$H$45,3,FALSE),0)+IFERROR(VLOOKUP(IF(BS13="X",BS$6,""),Elenchi!$F$25:$H$45,3,FALSE),0)+IFERROR(VLOOKUP(IF(BT13="X",BT$6,""),Elenchi!$F$25:$H$45,3,FALSE),0)+IFERROR(VLOOKUP(IF(BU13="X",BU$6,""),Elenchi!$F$25:$H$45,3,FALSE),0)+IFERROR(VLOOKUP(IF(BV13="X",BV$6,""),Elenchi!$F$25:$H$45,3,FALSE),0)+IFERROR(VLOOKUP(IF(BW13="X",BW$6,""),Elenchi!$F$25:$H$45,3,FALSE),0))/BX13,"")</f>
        <v/>
      </c>
      <c r="BZ13" s="157"/>
      <c r="CA13" s="163"/>
      <c r="CB13" s="166"/>
      <c r="CC13" s="161"/>
      <c r="CF13" s="26" t="e" cm="1">
        <f t="array" ref="CF13">_xlfn.TEXTSPLIT(I13,",",,TRUE)</f>
        <v>#VALUE!</v>
      </c>
      <c r="CG13" s="26"/>
      <c r="CH13" s="26"/>
      <c r="CI13" s="26"/>
      <c r="CJ13" s="26"/>
      <c r="CK13" s="26"/>
      <c r="CL13" s="26"/>
      <c r="CM13" s="26"/>
      <c r="CN13" s="26"/>
      <c r="CO13" s="26"/>
      <c r="CP13" s="26"/>
      <c r="CQ13" s="26"/>
      <c r="CR13" s="26"/>
      <c r="CS13" s="26"/>
      <c r="CT13" s="26"/>
      <c r="CU13" s="26"/>
      <c r="CV13" s="26"/>
      <c r="CW13" s="26"/>
      <c r="CX13" s="26"/>
      <c r="CY13" s="26"/>
      <c r="CZ13" s="26"/>
      <c r="DA13" s="26"/>
      <c r="DB13" s="26"/>
      <c r="DC13" s="26"/>
    </row>
    <row r="14" spans="1:107" s="102" customFormat="1">
      <c r="A14" s="32">
        <v>7</v>
      </c>
      <c r="B14" s="16"/>
      <c r="C14" s="16"/>
      <c r="D14" s="16"/>
      <c r="E14" s="43"/>
      <c r="F14" s="64" t="str">
        <f t="shared" si="0"/>
        <v/>
      </c>
      <c r="G14" s="116"/>
      <c r="H14" s="54"/>
      <c r="I14" s="54"/>
      <c r="J14" s="7"/>
      <c r="K14" s="11" t="str">
        <f t="shared" si="1"/>
        <v/>
      </c>
      <c r="L14" s="11" t="str">
        <f>IF(I14&lt;&gt;"",IF(K14&lt;&gt;"ERRORE",VLOOKUP(H14,Elenchi!$B$3:$D$7,3,FALSE)+COUNTIF(J14,"SI"),""),"")</f>
        <v/>
      </c>
      <c r="M14" s="119"/>
      <c r="N14" s="16"/>
      <c r="O14" s="11" t="str">
        <f>IF(N14&lt;&gt;"",VLOOKUP(N14,Elenchi!$F$3:$H$7,3,FALSE),"")</f>
        <v/>
      </c>
      <c r="P14" s="124"/>
      <c r="Q14" s="16"/>
      <c r="R14" s="11" t="str">
        <f>IF(Q14&lt;&gt;"",VLOOKUP(Q14,Elenchi!$J$3:$L$7,3,FALSE),"")</f>
        <v/>
      </c>
      <c r="S14" s="127"/>
      <c r="T14" s="17"/>
      <c r="U14" s="14"/>
      <c r="V14" s="17"/>
      <c r="W14" s="11" t="str">
        <f>IF(COUNTA(T14,V14)=2,MAX(VLOOKUP(T14,Elenchi!$J$12:$L$17,3,FALSE),VLOOKUP(V14,Elenchi!$J$12:$L$17,3,FALSE)),IF(COUNTA(T14)=1,VLOOKUP(T14,Elenchi!$J$12:$L$17,3,FALSE),""))</f>
        <v/>
      </c>
      <c r="X14" s="130"/>
      <c r="Y14" s="18"/>
      <c r="Z14" s="18"/>
      <c r="AA14" s="18"/>
      <c r="AB14" s="11" t="str">
        <f>IFERROR((VLOOKUP(Y14,Elenchi!$J$22:$L$25,3,FALSE)+VLOOKUP(Z14,Elenchi!$J$28:$L$30,3,FALSE)+VLOOKUP(AA14,Elenchi!$J$33:$L$35,3,FALSE))/3,"")</f>
        <v/>
      </c>
      <c r="AC14" s="133"/>
      <c r="AD14" s="18"/>
      <c r="AE14" s="18"/>
      <c r="AF14" s="11" t="str">
        <f>IFERROR((VLOOKUP(AD14,Elenchi!$F$12:$H$15,3,FALSE)+VLOOKUP(AE14,Elenchi!$F$18:$H$20,3,FALSE))/2,"")</f>
        <v/>
      </c>
      <c r="AG14" s="136"/>
      <c r="AH14" s="54"/>
      <c r="AI14" s="54"/>
      <c r="AJ14" s="54"/>
      <c r="AK14" s="54"/>
      <c r="AL14" s="54"/>
      <c r="AM14" s="7"/>
      <c r="AN14" s="55" t="str">
        <f t="shared" si="2"/>
        <v/>
      </c>
      <c r="AO14" s="55" t="str">
        <f t="shared" si="3"/>
        <v/>
      </c>
      <c r="AP14" s="139"/>
      <c r="AQ14" s="18"/>
      <c r="AR14" s="11" t="str">
        <f>IFERROR(VLOOKUP(AQ14,Elenchi!$N$12:$P$13,3,FALSE),"")</f>
        <v/>
      </c>
      <c r="AS14" s="7"/>
      <c r="AT14" s="142"/>
      <c r="AU14" s="18"/>
      <c r="AV14" s="19"/>
      <c r="AW14" s="18"/>
      <c r="AX14" s="19"/>
      <c r="AY14" s="11" t="str">
        <f>IFERROR(IF(AU14="NO",VLOOKUP(AW14,Elenchi!$N$21:$O$22,2,FALSE),IF(AU14="SI",(VLOOKUP('Tabella parametri'!AU14,Elenchi!$N$17:$O$18,2,FALSE)+VLOOKUP('Tabella parametri'!AW14,Elenchi!$N$21:$O$22,2,FALSE)),"")),"")</f>
        <v/>
      </c>
      <c r="AZ14" s="11" t="str">
        <f>IFERROR(VLOOKUP(AY14,Elenchi!$O$25:$P$28,2,FALSE),"")</f>
        <v/>
      </c>
      <c r="BA14" s="145"/>
      <c r="BB14" s="16"/>
      <c r="BC14" s="18"/>
      <c r="BD14" s="18"/>
      <c r="BE14" s="18"/>
      <c r="BF14" s="18"/>
      <c r="BG14" s="18"/>
      <c r="BH14" s="18"/>
      <c r="BI14" s="18"/>
      <c r="BJ14" s="18"/>
      <c r="BK14" s="18"/>
      <c r="BL14" s="18"/>
      <c r="BM14" s="18"/>
      <c r="BN14" s="18"/>
      <c r="BO14" s="18"/>
      <c r="BP14" s="18"/>
      <c r="BQ14" s="18"/>
      <c r="BR14" s="18"/>
      <c r="BS14" s="18"/>
      <c r="BT14" s="18"/>
      <c r="BU14" s="18"/>
      <c r="BV14" s="18"/>
      <c r="BW14" s="18"/>
      <c r="BX14" s="58" t="str">
        <f t="shared" si="4"/>
        <v/>
      </c>
      <c r="BY14" s="152" t="str">
        <f>IFERROR((IFERROR(VLOOKUP(IF(BC14="X",BC$6,""),Elenchi!$F$25:$H$45,3,FALSE),0)+IFERROR(VLOOKUP(IF(BD14="X",BD$6,""),Elenchi!$F$25:$H$45,3,FALSE),0)+IFERROR(VLOOKUP(IF(BE14="X",BE$6,""),Elenchi!$F$25:$H$45,3,FALSE),0)+IFERROR(VLOOKUP(IF(BF14="X",BF$6,""),Elenchi!$F$25:$H$45,3,FALSE),0)+IFERROR(VLOOKUP(IF(BH14="X",BH$6,""),Elenchi!$F$25:$H$45,3,FALSE),0)+IFERROR(VLOOKUP(IF(BI14="X",BI$6,""),Elenchi!$F$25:$H$45,3,FALSE),0)+IFERROR(VLOOKUP(IF(BJ14="X",BJ$6,""),Elenchi!$F$25:$H$45,3,FALSE),0)+IFERROR(VLOOKUP(IF(BK14="X",BK$6,""),Elenchi!$F$25:$H$45,3,FALSE),0)+IFERROR(VLOOKUP(IF(BL14="X",BL$6,""),Elenchi!$F$25:$H$45,3,FALSE),0)+IFERROR(VLOOKUP(IF(BM14="X",BM$6,""),Elenchi!$F$25:$H$45,3,FALSE),0)+IFERROR(VLOOKUP(IF(BN14="X",BN$6,""),Elenchi!$F$25:$H$45,3,FALSE),0)+IFERROR(VLOOKUP(IF(BO14="X",BO$6,""),Elenchi!$F$25:$H$45,3,FALSE),0)+IFERROR(VLOOKUP(IF(BP14="X",BP$6,""),Elenchi!$F$25:$H$45,3,FALSE),0)+IFERROR(VLOOKUP(IF(BQ14="X",BQ$6,""),Elenchi!$F$25:$H$45,3,FALSE),0)+IFERROR(VLOOKUP(IF(BR14="X",BR$6,""),Elenchi!$F$25:$H$45,3,FALSE),0)+IFERROR(VLOOKUP(IF(BS14="X",BS$6,""),Elenchi!$F$25:$H$45,3,FALSE),0)+IFERROR(VLOOKUP(IF(BT14="X",BT$6,""),Elenchi!$F$25:$H$45,3,FALSE),0)+IFERROR(VLOOKUP(IF(BU14="X",BU$6,""),Elenchi!$F$25:$H$45,3,FALSE),0)+IFERROR(VLOOKUP(IF(BV14="X",BV$6,""),Elenchi!$F$25:$H$45,3,FALSE),0)+IFERROR(VLOOKUP(IF(BW14="X",BW$6,""),Elenchi!$F$25:$H$45,3,FALSE),0))/BX14,"")</f>
        <v/>
      </c>
      <c r="BZ14" s="157"/>
      <c r="CA14" s="163"/>
      <c r="CB14" s="166"/>
      <c r="CC14" s="161"/>
      <c r="CF14" s="26" t="e" cm="1">
        <f t="array" ref="CF14">_xlfn.TEXTSPLIT(I14,",",,TRUE)</f>
        <v>#VALUE!</v>
      </c>
      <c r="CG14" s="26"/>
      <c r="CH14" s="26"/>
      <c r="CI14" s="26"/>
      <c r="CJ14" s="26"/>
      <c r="CK14" s="26"/>
      <c r="CL14" s="26"/>
      <c r="CM14" s="26"/>
      <c r="CN14" s="26"/>
      <c r="CO14" s="26"/>
      <c r="CP14" s="26"/>
      <c r="CQ14" s="26"/>
      <c r="CR14" s="26"/>
      <c r="CS14" s="26"/>
      <c r="CT14" s="26"/>
      <c r="CU14" s="26"/>
      <c r="CV14" s="26"/>
      <c r="CW14" s="26"/>
      <c r="CX14" s="26"/>
      <c r="CY14" s="26"/>
      <c r="CZ14" s="26"/>
      <c r="DA14" s="26"/>
      <c r="DB14" s="26"/>
      <c r="DC14" s="26"/>
    </row>
    <row r="15" spans="1:107" s="102" customFormat="1">
      <c r="A15" s="32">
        <v>8</v>
      </c>
      <c r="B15" s="16"/>
      <c r="C15" s="16"/>
      <c r="D15" s="16"/>
      <c r="E15" s="43"/>
      <c r="F15" s="64" t="str">
        <f t="shared" si="0"/>
        <v/>
      </c>
      <c r="G15" s="116"/>
      <c r="H15" s="54"/>
      <c r="I15" s="54"/>
      <c r="J15" s="7"/>
      <c r="K15" s="11" t="str">
        <f t="shared" si="1"/>
        <v/>
      </c>
      <c r="L15" s="11" t="str">
        <f>IF(I15&lt;&gt;"",IF(K15&lt;&gt;"ERRORE",VLOOKUP(H15,Elenchi!$B$3:$D$7,3,FALSE)+COUNTIF(J15,"SI"),""),"")</f>
        <v/>
      </c>
      <c r="M15" s="119"/>
      <c r="N15" s="16"/>
      <c r="O15" s="11" t="str">
        <f>IF(N15&lt;&gt;"",VLOOKUP(N15,Elenchi!$F$3:$H$7,3,FALSE),"")</f>
        <v/>
      </c>
      <c r="P15" s="124"/>
      <c r="Q15" s="16"/>
      <c r="R15" s="11" t="str">
        <f>IF(Q15&lt;&gt;"",VLOOKUP(Q15,Elenchi!$J$3:$L$7,3,FALSE),"")</f>
        <v/>
      </c>
      <c r="S15" s="127"/>
      <c r="T15" s="17"/>
      <c r="U15" s="14"/>
      <c r="V15" s="17"/>
      <c r="W15" s="11" t="str">
        <f>IF(COUNTA(T15,V15)=2,MAX(VLOOKUP(T15,Elenchi!$J$12:$L$17,3,FALSE),VLOOKUP(V15,Elenchi!$J$12:$L$17,3,FALSE)),IF(COUNTA(T15)=1,VLOOKUP(T15,Elenchi!$J$12:$L$17,3,FALSE),""))</f>
        <v/>
      </c>
      <c r="X15" s="130"/>
      <c r="Y15" s="18"/>
      <c r="Z15" s="18"/>
      <c r="AA15" s="18"/>
      <c r="AB15" s="11" t="str">
        <f>IFERROR((VLOOKUP(Y15,Elenchi!$J$22:$L$25,3,FALSE)+VLOOKUP(Z15,Elenchi!$J$28:$L$30,3,FALSE)+VLOOKUP(AA15,Elenchi!$J$33:$L$35,3,FALSE))/3,"")</f>
        <v/>
      </c>
      <c r="AC15" s="133"/>
      <c r="AD15" s="18"/>
      <c r="AE15" s="18"/>
      <c r="AF15" s="11" t="str">
        <f>IFERROR((VLOOKUP(AD15,Elenchi!$F$12:$H$15,3,FALSE)+VLOOKUP(AE15,Elenchi!$F$18:$H$20,3,FALSE))/2,"")</f>
        <v/>
      </c>
      <c r="AG15" s="136"/>
      <c r="AH15" s="54"/>
      <c r="AI15" s="54"/>
      <c r="AJ15" s="54"/>
      <c r="AK15" s="54"/>
      <c r="AL15" s="54"/>
      <c r="AM15" s="7"/>
      <c r="AN15" s="55" t="str">
        <f t="shared" si="2"/>
        <v/>
      </c>
      <c r="AO15" s="55" t="str">
        <f t="shared" si="3"/>
        <v/>
      </c>
      <c r="AP15" s="139"/>
      <c r="AQ15" s="18"/>
      <c r="AR15" s="11" t="str">
        <f>IFERROR(VLOOKUP(AQ15,Elenchi!$N$12:$P$13,3,FALSE),"")</f>
        <v/>
      </c>
      <c r="AS15" s="7"/>
      <c r="AT15" s="142"/>
      <c r="AU15" s="18"/>
      <c r="AV15" s="19"/>
      <c r="AW15" s="18"/>
      <c r="AX15" s="19"/>
      <c r="AY15" s="11" t="str">
        <f>IFERROR(IF(AU15="NO",VLOOKUP(AW15,Elenchi!$N$21:$O$22,2,FALSE),IF(AU15="SI",(VLOOKUP('Tabella parametri'!AU15,Elenchi!$N$17:$O$18,2,FALSE)+VLOOKUP('Tabella parametri'!AW15,Elenchi!$N$21:$O$22,2,FALSE)),"")),"")</f>
        <v/>
      </c>
      <c r="AZ15" s="11" t="str">
        <f>IFERROR(VLOOKUP(AY15,Elenchi!$O$25:$P$28,2,FALSE),"")</f>
        <v/>
      </c>
      <c r="BA15" s="145"/>
      <c r="BB15" s="16"/>
      <c r="BC15" s="18"/>
      <c r="BD15" s="18"/>
      <c r="BE15" s="18"/>
      <c r="BF15" s="18"/>
      <c r="BG15" s="18"/>
      <c r="BH15" s="18"/>
      <c r="BI15" s="18"/>
      <c r="BJ15" s="18"/>
      <c r="BK15" s="18"/>
      <c r="BL15" s="18"/>
      <c r="BM15" s="18"/>
      <c r="BN15" s="18"/>
      <c r="BO15" s="18"/>
      <c r="BP15" s="18"/>
      <c r="BQ15" s="18"/>
      <c r="BR15" s="18"/>
      <c r="BS15" s="18"/>
      <c r="BT15" s="18"/>
      <c r="BU15" s="18"/>
      <c r="BV15" s="18"/>
      <c r="BW15" s="18"/>
      <c r="BX15" s="58" t="str">
        <f t="shared" si="4"/>
        <v/>
      </c>
      <c r="BY15" s="152" t="str">
        <f>IFERROR((IFERROR(VLOOKUP(IF(BC15="X",BC$6,""),Elenchi!$F$25:$H$45,3,FALSE),0)+IFERROR(VLOOKUP(IF(BD15="X",BD$6,""),Elenchi!$F$25:$H$45,3,FALSE),0)+IFERROR(VLOOKUP(IF(BE15="X",BE$6,""),Elenchi!$F$25:$H$45,3,FALSE),0)+IFERROR(VLOOKUP(IF(BF15="X",BF$6,""),Elenchi!$F$25:$H$45,3,FALSE),0)+IFERROR(VLOOKUP(IF(BH15="X",BH$6,""),Elenchi!$F$25:$H$45,3,FALSE),0)+IFERROR(VLOOKUP(IF(BI15="X",BI$6,""),Elenchi!$F$25:$H$45,3,FALSE),0)+IFERROR(VLOOKUP(IF(BJ15="X",BJ$6,""),Elenchi!$F$25:$H$45,3,FALSE),0)+IFERROR(VLOOKUP(IF(BK15="X",BK$6,""),Elenchi!$F$25:$H$45,3,FALSE),0)+IFERROR(VLOOKUP(IF(BL15="X",BL$6,""),Elenchi!$F$25:$H$45,3,FALSE),0)+IFERROR(VLOOKUP(IF(BM15="X",BM$6,""),Elenchi!$F$25:$H$45,3,FALSE),0)+IFERROR(VLOOKUP(IF(BN15="X",BN$6,""),Elenchi!$F$25:$H$45,3,FALSE),0)+IFERROR(VLOOKUP(IF(BO15="X",BO$6,""),Elenchi!$F$25:$H$45,3,FALSE),0)+IFERROR(VLOOKUP(IF(BP15="X",BP$6,""),Elenchi!$F$25:$H$45,3,FALSE),0)+IFERROR(VLOOKUP(IF(BQ15="X",BQ$6,""),Elenchi!$F$25:$H$45,3,FALSE),0)+IFERROR(VLOOKUP(IF(BR15="X",BR$6,""),Elenchi!$F$25:$H$45,3,FALSE),0)+IFERROR(VLOOKUP(IF(BS15="X",BS$6,""),Elenchi!$F$25:$H$45,3,FALSE),0)+IFERROR(VLOOKUP(IF(BT15="X",BT$6,""),Elenchi!$F$25:$H$45,3,FALSE),0)+IFERROR(VLOOKUP(IF(BU15="X",BU$6,""),Elenchi!$F$25:$H$45,3,FALSE),0)+IFERROR(VLOOKUP(IF(BV15="X",BV$6,""),Elenchi!$F$25:$H$45,3,FALSE),0)+IFERROR(VLOOKUP(IF(BW15="X",BW$6,""),Elenchi!$F$25:$H$45,3,FALSE),0))/BX15,"")</f>
        <v/>
      </c>
      <c r="BZ15" s="157"/>
      <c r="CA15" s="163"/>
      <c r="CB15" s="166"/>
      <c r="CC15" s="161"/>
      <c r="CF15" s="26" t="e" cm="1">
        <f t="array" ref="CF15">_xlfn.TEXTSPLIT(I15,",",,TRUE)</f>
        <v>#VALUE!</v>
      </c>
      <c r="CG15" s="26"/>
      <c r="CH15" s="26"/>
      <c r="CI15" s="26"/>
      <c r="CJ15" s="26"/>
      <c r="CK15" s="26"/>
      <c r="CL15" s="26"/>
      <c r="CM15" s="26"/>
      <c r="CN15" s="26"/>
      <c r="CO15" s="26"/>
      <c r="CP15" s="26"/>
      <c r="CQ15" s="26"/>
      <c r="CR15" s="26"/>
      <c r="CS15" s="26"/>
      <c r="CT15" s="26"/>
      <c r="CU15" s="26"/>
      <c r="CV15" s="26"/>
      <c r="CW15" s="26"/>
      <c r="CX15" s="26"/>
      <c r="CY15" s="26"/>
      <c r="CZ15" s="26"/>
      <c r="DA15" s="26"/>
      <c r="DB15" s="26"/>
      <c r="DC15" s="26"/>
    </row>
    <row r="16" spans="1:107" s="102" customFormat="1">
      <c r="A16" s="32">
        <v>9</v>
      </c>
      <c r="B16" s="16"/>
      <c r="C16" s="16"/>
      <c r="D16" s="16"/>
      <c r="E16" s="43"/>
      <c r="F16" s="64" t="str">
        <f t="shared" si="0"/>
        <v/>
      </c>
      <c r="G16" s="116"/>
      <c r="H16" s="54"/>
      <c r="I16" s="54"/>
      <c r="J16" s="7"/>
      <c r="K16" s="11" t="str">
        <f t="shared" si="1"/>
        <v/>
      </c>
      <c r="L16" s="11" t="str">
        <f>IF(I16&lt;&gt;"",IF(K16&lt;&gt;"ERRORE",VLOOKUP(H16,Elenchi!$B$3:$D$7,3,FALSE)+COUNTIF(J16,"SI"),""),"")</f>
        <v/>
      </c>
      <c r="M16" s="119"/>
      <c r="N16" s="16"/>
      <c r="O16" s="11" t="str">
        <f>IF(N16&lt;&gt;"",VLOOKUP(N16,Elenchi!$F$3:$H$7,3,FALSE),"")</f>
        <v/>
      </c>
      <c r="P16" s="124"/>
      <c r="Q16" s="16"/>
      <c r="R16" s="11" t="str">
        <f>IF(Q16&lt;&gt;"",VLOOKUP(Q16,Elenchi!$J$3:$L$7,3,FALSE),"")</f>
        <v/>
      </c>
      <c r="S16" s="127"/>
      <c r="T16" s="17"/>
      <c r="U16" s="14"/>
      <c r="V16" s="17"/>
      <c r="W16" s="11" t="str">
        <f>IF(COUNTA(T16,V16)=2,MAX(VLOOKUP(T16,Elenchi!$J$12:$L$17,3,FALSE),VLOOKUP(V16,Elenchi!$J$12:$L$17,3,FALSE)),IF(COUNTA(T16)=1,VLOOKUP(T16,Elenchi!$J$12:$L$17,3,FALSE),""))</f>
        <v/>
      </c>
      <c r="X16" s="130"/>
      <c r="Y16" s="18"/>
      <c r="Z16" s="18"/>
      <c r="AA16" s="18"/>
      <c r="AB16" s="11" t="str">
        <f>IFERROR((VLOOKUP(Y16,Elenchi!$J$22:$L$25,3,FALSE)+VLOOKUP(Z16,Elenchi!$J$28:$L$30,3,FALSE)+VLOOKUP(AA16,Elenchi!$J$33:$L$35,3,FALSE))/3,"")</f>
        <v/>
      </c>
      <c r="AC16" s="133"/>
      <c r="AD16" s="18"/>
      <c r="AE16" s="18"/>
      <c r="AF16" s="11" t="str">
        <f>IFERROR((VLOOKUP(AD16,Elenchi!$F$12:$H$15,3,FALSE)+VLOOKUP(AE16,Elenchi!$F$18:$H$20,3,FALSE))/2,"")</f>
        <v/>
      </c>
      <c r="AG16" s="136"/>
      <c r="AH16" s="54"/>
      <c r="AI16" s="54"/>
      <c r="AJ16" s="54"/>
      <c r="AK16" s="54"/>
      <c r="AL16" s="54"/>
      <c r="AM16" s="7"/>
      <c r="AN16" s="55" t="str">
        <f t="shared" si="2"/>
        <v/>
      </c>
      <c r="AO16" s="55" t="str">
        <f t="shared" si="3"/>
        <v/>
      </c>
      <c r="AP16" s="139"/>
      <c r="AQ16" s="18"/>
      <c r="AR16" s="11" t="str">
        <f>IFERROR(VLOOKUP(AQ16,Elenchi!$N$12:$P$13,3,FALSE),"")</f>
        <v/>
      </c>
      <c r="AS16" s="7"/>
      <c r="AT16" s="142"/>
      <c r="AU16" s="18"/>
      <c r="AV16" s="19"/>
      <c r="AW16" s="18"/>
      <c r="AX16" s="19"/>
      <c r="AY16" s="11" t="str">
        <f>IFERROR(IF(AU16="NO",VLOOKUP(AW16,Elenchi!$N$21:$O$22,2,FALSE),IF(AU16="SI",(VLOOKUP('Tabella parametri'!AU16,Elenchi!$N$17:$O$18,2,FALSE)+VLOOKUP('Tabella parametri'!AW16,Elenchi!$N$21:$O$22,2,FALSE)),"")),"")</f>
        <v/>
      </c>
      <c r="AZ16" s="11" t="str">
        <f>IFERROR(VLOOKUP(AY16,Elenchi!$O$25:$P$28,2,FALSE),"")</f>
        <v/>
      </c>
      <c r="BA16" s="145"/>
      <c r="BB16" s="16"/>
      <c r="BC16" s="18"/>
      <c r="BD16" s="18"/>
      <c r="BE16" s="18"/>
      <c r="BF16" s="18"/>
      <c r="BG16" s="18"/>
      <c r="BH16" s="18"/>
      <c r="BI16" s="18"/>
      <c r="BJ16" s="18"/>
      <c r="BK16" s="18"/>
      <c r="BL16" s="18"/>
      <c r="BM16" s="18"/>
      <c r="BN16" s="18"/>
      <c r="BO16" s="18"/>
      <c r="BP16" s="18"/>
      <c r="BQ16" s="18"/>
      <c r="BR16" s="18"/>
      <c r="BS16" s="18"/>
      <c r="BT16" s="18"/>
      <c r="BU16" s="18"/>
      <c r="BV16" s="18"/>
      <c r="BW16" s="18"/>
      <c r="BX16" s="58" t="str">
        <f t="shared" si="4"/>
        <v/>
      </c>
      <c r="BY16" s="152" t="str">
        <f>IFERROR((IFERROR(VLOOKUP(IF(BC16="X",BC$6,""),Elenchi!$F$25:$H$45,3,FALSE),0)+IFERROR(VLOOKUP(IF(BD16="X",BD$6,""),Elenchi!$F$25:$H$45,3,FALSE),0)+IFERROR(VLOOKUP(IF(BE16="X",BE$6,""),Elenchi!$F$25:$H$45,3,FALSE),0)+IFERROR(VLOOKUP(IF(BF16="X",BF$6,""),Elenchi!$F$25:$H$45,3,FALSE),0)+IFERROR(VLOOKUP(IF(BH16="X",BH$6,""),Elenchi!$F$25:$H$45,3,FALSE),0)+IFERROR(VLOOKUP(IF(BI16="X",BI$6,""),Elenchi!$F$25:$H$45,3,FALSE),0)+IFERROR(VLOOKUP(IF(BJ16="X",BJ$6,""),Elenchi!$F$25:$H$45,3,FALSE),0)+IFERROR(VLOOKUP(IF(BK16="X",BK$6,""),Elenchi!$F$25:$H$45,3,FALSE),0)+IFERROR(VLOOKUP(IF(BL16="X",BL$6,""),Elenchi!$F$25:$H$45,3,FALSE),0)+IFERROR(VLOOKUP(IF(BM16="X",BM$6,""),Elenchi!$F$25:$H$45,3,FALSE),0)+IFERROR(VLOOKUP(IF(BN16="X",BN$6,""),Elenchi!$F$25:$H$45,3,FALSE),0)+IFERROR(VLOOKUP(IF(BO16="X",BO$6,""),Elenchi!$F$25:$H$45,3,FALSE),0)+IFERROR(VLOOKUP(IF(BP16="X",BP$6,""),Elenchi!$F$25:$H$45,3,FALSE),0)+IFERROR(VLOOKUP(IF(BQ16="X",BQ$6,""),Elenchi!$F$25:$H$45,3,FALSE),0)+IFERROR(VLOOKUP(IF(BR16="X",BR$6,""),Elenchi!$F$25:$H$45,3,FALSE),0)+IFERROR(VLOOKUP(IF(BS16="X",BS$6,""),Elenchi!$F$25:$H$45,3,FALSE),0)+IFERROR(VLOOKUP(IF(BT16="X",BT$6,""),Elenchi!$F$25:$H$45,3,FALSE),0)+IFERROR(VLOOKUP(IF(BU16="X",BU$6,""),Elenchi!$F$25:$H$45,3,FALSE),0)+IFERROR(VLOOKUP(IF(BV16="X",BV$6,""),Elenchi!$F$25:$H$45,3,FALSE),0)+IFERROR(VLOOKUP(IF(BW16="X",BW$6,""),Elenchi!$F$25:$H$45,3,FALSE),0))/BX16,"")</f>
        <v/>
      </c>
      <c r="BZ16" s="157"/>
      <c r="CA16" s="163"/>
      <c r="CB16" s="166"/>
      <c r="CC16" s="161"/>
      <c r="CF16" s="26" t="e" cm="1">
        <f t="array" ref="CF16">_xlfn.TEXTSPLIT(I16,",",,TRUE)</f>
        <v>#VALUE!</v>
      </c>
      <c r="CG16" s="26"/>
      <c r="CH16" s="26"/>
      <c r="CI16" s="26"/>
      <c r="CJ16" s="26"/>
      <c r="CK16" s="26"/>
      <c r="CL16" s="26"/>
      <c r="CM16" s="26"/>
      <c r="CN16" s="26"/>
      <c r="CO16" s="26"/>
      <c r="CP16" s="26"/>
      <c r="CQ16" s="26"/>
      <c r="CR16" s="26"/>
      <c r="CS16" s="26"/>
      <c r="CT16" s="26"/>
      <c r="CU16" s="26"/>
      <c r="CV16" s="26"/>
      <c r="CW16" s="26"/>
      <c r="CX16" s="26"/>
      <c r="CY16" s="26"/>
      <c r="CZ16" s="26"/>
      <c r="DA16" s="26"/>
      <c r="DB16" s="26"/>
      <c r="DC16" s="26"/>
    </row>
    <row r="17" spans="1:107" s="102" customFormat="1">
      <c r="A17" s="32">
        <v>10</v>
      </c>
      <c r="B17" s="16"/>
      <c r="C17" s="16"/>
      <c r="D17" s="16"/>
      <c r="E17" s="43"/>
      <c r="F17" s="64" t="str">
        <f t="shared" si="0"/>
        <v/>
      </c>
      <c r="G17" s="116"/>
      <c r="H17" s="54"/>
      <c r="I17" s="54"/>
      <c r="J17" s="7"/>
      <c r="K17" s="11" t="str">
        <f t="shared" si="1"/>
        <v/>
      </c>
      <c r="L17" s="11" t="str">
        <f>IF(I17&lt;&gt;"",IF(K17&lt;&gt;"ERRORE",VLOOKUP(H17,Elenchi!$B$3:$D$7,3,FALSE)+COUNTIF(J17,"SI"),""),"")</f>
        <v/>
      </c>
      <c r="M17" s="119"/>
      <c r="N17" s="16"/>
      <c r="O17" s="11" t="str">
        <f>IF(N17&lt;&gt;"",VLOOKUP(N17,Elenchi!$F$3:$H$7,3,FALSE),"")</f>
        <v/>
      </c>
      <c r="P17" s="124"/>
      <c r="Q17" s="16"/>
      <c r="R17" s="11" t="str">
        <f>IF(Q17&lt;&gt;"",VLOOKUP(Q17,Elenchi!$J$3:$L$7,3,FALSE),"")</f>
        <v/>
      </c>
      <c r="S17" s="127"/>
      <c r="T17" s="17"/>
      <c r="U17" s="14"/>
      <c r="V17" s="17"/>
      <c r="W17" s="11" t="str">
        <f>IF(COUNTA(T17,V17)=2,MAX(VLOOKUP(T17,Elenchi!$J$12:$L$17,3,FALSE),VLOOKUP(V17,Elenchi!$J$12:$L$17,3,FALSE)),IF(COUNTA(T17)=1,VLOOKUP(T17,Elenchi!$J$12:$L$17,3,FALSE),""))</f>
        <v/>
      </c>
      <c r="X17" s="130"/>
      <c r="Y17" s="18"/>
      <c r="Z17" s="18"/>
      <c r="AA17" s="18"/>
      <c r="AB17" s="11" t="str">
        <f>IFERROR((VLOOKUP(Y17,Elenchi!$J$22:$L$25,3,FALSE)+VLOOKUP(Z17,Elenchi!$J$28:$L$30,3,FALSE)+VLOOKUP(AA17,Elenchi!$J$33:$L$35,3,FALSE))/3,"")</f>
        <v/>
      </c>
      <c r="AC17" s="133"/>
      <c r="AD17" s="18"/>
      <c r="AE17" s="18"/>
      <c r="AF17" s="11" t="str">
        <f>IFERROR((VLOOKUP(AD17,Elenchi!$F$12:$H$15,3,FALSE)+VLOOKUP(AE17,Elenchi!$F$18:$H$20,3,FALSE))/2,"")</f>
        <v/>
      </c>
      <c r="AG17" s="136"/>
      <c r="AH17" s="54"/>
      <c r="AI17" s="54"/>
      <c r="AJ17" s="54"/>
      <c r="AK17" s="54"/>
      <c r="AL17" s="54"/>
      <c r="AM17" s="7"/>
      <c r="AN17" s="55" t="str">
        <f t="shared" si="2"/>
        <v/>
      </c>
      <c r="AO17" s="55" t="str">
        <f t="shared" si="3"/>
        <v/>
      </c>
      <c r="AP17" s="139"/>
      <c r="AQ17" s="18"/>
      <c r="AR17" s="11" t="str">
        <f>IFERROR(VLOOKUP(AQ17,Elenchi!$N$12:$P$13,3,FALSE),"")</f>
        <v/>
      </c>
      <c r="AS17" s="7"/>
      <c r="AT17" s="142"/>
      <c r="AU17" s="18"/>
      <c r="AV17" s="19"/>
      <c r="AW17" s="18"/>
      <c r="AX17" s="19"/>
      <c r="AY17" s="11" t="str">
        <f>IFERROR(IF(AU17="NO",VLOOKUP(AW17,Elenchi!$N$21:$O$22,2,FALSE),IF(AU17="SI",(VLOOKUP('Tabella parametri'!AU17,Elenchi!$N$17:$O$18,2,FALSE)+VLOOKUP('Tabella parametri'!AW17,Elenchi!$N$21:$O$22,2,FALSE)),"")),"")</f>
        <v/>
      </c>
      <c r="AZ17" s="11" t="str">
        <f>IFERROR(VLOOKUP(AY17,Elenchi!$O$25:$P$28,2,FALSE),"")</f>
        <v/>
      </c>
      <c r="BA17" s="145"/>
      <c r="BB17" s="16"/>
      <c r="BC17" s="18"/>
      <c r="BD17" s="18"/>
      <c r="BE17" s="18"/>
      <c r="BF17" s="18"/>
      <c r="BG17" s="18"/>
      <c r="BH17" s="18"/>
      <c r="BI17" s="18"/>
      <c r="BJ17" s="18"/>
      <c r="BK17" s="18"/>
      <c r="BL17" s="18"/>
      <c r="BM17" s="18"/>
      <c r="BN17" s="18"/>
      <c r="BO17" s="18"/>
      <c r="BP17" s="18"/>
      <c r="BQ17" s="18"/>
      <c r="BR17" s="18"/>
      <c r="BS17" s="18"/>
      <c r="BT17" s="18"/>
      <c r="BU17" s="18"/>
      <c r="BV17" s="18"/>
      <c r="BW17" s="18"/>
      <c r="BX17" s="58" t="str">
        <f t="shared" si="4"/>
        <v/>
      </c>
      <c r="BY17" s="152" t="str">
        <f>IFERROR((IFERROR(VLOOKUP(IF(BC17="X",BC$6,""),Elenchi!$F$25:$H$45,3,FALSE),0)+IFERROR(VLOOKUP(IF(BD17="X",BD$6,""),Elenchi!$F$25:$H$45,3,FALSE),0)+IFERROR(VLOOKUP(IF(BE17="X",BE$6,""),Elenchi!$F$25:$H$45,3,FALSE),0)+IFERROR(VLOOKUP(IF(BF17="X",BF$6,""),Elenchi!$F$25:$H$45,3,FALSE),0)+IFERROR(VLOOKUP(IF(BH17="X",BH$6,""),Elenchi!$F$25:$H$45,3,FALSE),0)+IFERROR(VLOOKUP(IF(BI17="X",BI$6,""),Elenchi!$F$25:$H$45,3,FALSE),0)+IFERROR(VLOOKUP(IF(BJ17="X",BJ$6,""),Elenchi!$F$25:$H$45,3,FALSE),0)+IFERROR(VLOOKUP(IF(BK17="X",BK$6,""),Elenchi!$F$25:$H$45,3,FALSE),0)+IFERROR(VLOOKUP(IF(BL17="X",BL$6,""),Elenchi!$F$25:$H$45,3,FALSE),0)+IFERROR(VLOOKUP(IF(BM17="X",BM$6,""),Elenchi!$F$25:$H$45,3,FALSE),0)+IFERROR(VLOOKUP(IF(BN17="X",BN$6,""),Elenchi!$F$25:$H$45,3,FALSE),0)+IFERROR(VLOOKUP(IF(BO17="X",BO$6,""),Elenchi!$F$25:$H$45,3,FALSE),0)+IFERROR(VLOOKUP(IF(BP17="X",BP$6,""),Elenchi!$F$25:$H$45,3,FALSE),0)+IFERROR(VLOOKUP(IF(BQ17="X",BQ$6,""),Elenchi!$F$25:$H$45,3,FALSE),0)+IFERROR(VLOOKUP(IF(BR17="X",BR$6,""),Elenchi!$F$25:$H$45,3,FALSE),0)+IFERROR(VLOOKUP(IF(BS17="X",BS$6,""),Elenchi!$F$25:$H$45,3,FALSE),0)+IFERROR(VLOOKUP(IF(BT17="X",BT$6,""),Elenchi!$F$25:$H$45,3,FALSE),0)+IFERROR(VLOOKUP(IF(BU17="X",BU$6,""),Elenchi!$F$25:$H$45,3,FALSE),0)+IFERROR(VLOOKUP(IF(BV17="X",BV$6,""),Elenchi!$F$25:$H$45,3,FALSE),0)+IFERROR(VLOOKUP(IF(BW17="X",BW$6,""),Elenchi!$F$25:$H$45,3,FALSE),0))/BX17,"")</f>
        <v/>
      </c>
      <c r="BZ17" s="157"/>
      <c r="CA17" s="163"/>
      <c r="CB17" s="166"/>
      <c r="CC17" s="161"/>
      <c r="CF17" s="26" t="e" cm="1">
        <f t="array" ref="CF17">_xlfn.TEXTSPLIT(I17,",",,TRUE)</f>
        <v>#VALUE!</v>
      </c>
      <c r="CG17" s="26"/>
      <c r="CH17" s="26"/>
      <c r="CI17" s="26"/>
      <c r="CJ17" s="26"/>
      <c r="CK17" s="26"/>
      <c r="CL17" s="26"/>
      <c r="CM17" s="26"/>
      <c r="CN17" s="26"/>
      <c r="CO17" s="26"/>
      <c r="CP17" s="26"/>
      <c r="CQ17" s="26"/>
      <c r="CR17" s="26"/>
      <c r="CS17" s="26"/>
      <c r="CT17" s="26"/>
      <c r="CU17" s="26"/>
      <c r="CV17" s="26"/>
      <c r="CW17" s="26"/>
      <c r="CX17" s="26"/>
      <c r="CY17" s="26"/>
      <c r="CZ17" s="26"/>
      <c r="DA17" s="26"/>
      <c r="DB17" s="26"/>
      <c r="DC17" s="26"/>
    </row>
    <row r="18" spans="1:107" s="102" customFormat="1">
      <c r="A18" s="32">
        <v>11</v>
      </c>
      <c r="B18" s="16"/>
      <c r="C18" s="16"/>
      <c r="D18" s="16"/>
      <c r="E18" s="43"/>
      <c r="F18" s="64" t="str">
        <f t="shared" si="0"/>
        <v/>
      </c>
      <c r="G18" s="116"/>
      <c r="H18" s="54"/>
      <c r="I18" s="54"/>
      <c r="J18" s="7"/>
      <c r="K18" s="11" t="str">
        <f t="shared" si="1"/>
        <v/>
      </c>
      <c r="L18" s="11" t="str">
        <f>IF(I18&lt;&gt;"",IF(K18&lt;&gt;"ERRORE",VLOOKUP(H18,Elenchi!$B$3:$D$7,3,FALSE)+COUNTIF(J18,"SI"),""),"")</f>
        <v/>
      </c>
      <c r="M18" s="119"/>
      <c r="N18" s="16"/>
      <c r="O18" s="11" t="str">
        <f>IF(N18&lt;&gt;"",VLOOKUP(N18,Elenchi!$F$3:$H$7,3,FALSE),"")</f>
        <v/>
      </c>
      <c r="P18" s="124"/>
      <c r="Q18" s="16"/>
      <c r="R18" s="11" t="str">
        <f>IF(Q18&lt;&gt;"",VLOOKUP(Q18,Elenchi!$J$3:$L$7,3,FALSE),"")</f>
        <v/>
      </c>
      <c r="S18" s="127"/>
      <c r="T18" s="17"/>
      <c r="U18" s="14"/>
      <c r="V18" s="17"/>
      <c r="W18" s="11" t="str">
        <f>IF(COUNTA(T18,V18)=2,MAX(VLOOKUP(T18,Elenchi!$J$12:$L$17,3,FALSE),VLOOKUP(V18,Elenchi!$J$12:$L$17,3,FALSE)),IF(COUNTA(T18)=1,VLOOKUP(T18,Elenchi!$J$12:$L$17,3,FALSE),""))</f>
        <v/>
      </c>
      <c r="X18" s="130"/>
      <c r="Y18" s="18"/>
      <c r="Z18" s="18"/>
      <c r="AA18" s="18"/>
      <c r="AB18" s="11" t="str">
        <f>IFERROR((VLOOKUP(Y18,Elenchi!$J$22:$L$25,3,FALSE)+VLOOKUP(Z18,Elenchi!$J$28:$L$30,3,FALSE)+VLOOKUP(AA18,Elenchi!$J$33:$L$35,3,FALSE))/3,"")</f>
        <v/>
      </c>
      <c r="AC18" s="133"/>
      <c r="AD18" s="18"/>
      <c r="AE18" s="18"/>
      <c r="AF18" s="11" t="str">
        <f>IFERROR((VLOOKUP(AD18,Elenchi!$F$12:$H$15,3,FALSE)+VLOOKUP(AE18,Elenchi!$F$18:$H$20,3,FALSE))/2,"")</f>
        <v/>
      </c>
      <c r="AG18" s="136"/>
      <c r="AH18" s="54"/>
      <c r="AI18" s="54"/>
      <c r="AJ18" s="54"/>
      <c r="AK18" s="54"/>
      <c r="AL18" s="54"/>
      <c r="AM18" s="7"/>
      <c r="AN18" s="55" t="str">
        <f t="shared" si="2"/>
        <v/>
      </c>
      <c r="AO18" s="55" t="str">
        <f t="shared" si="3"/>
        <v/>
      </c>
      <c r="AP18" s="139"/>
      <c r="AQ18" s="18"/>
      <c r="AR18" s="11" t="str">
        <f>IFERROR(VLOOKUP(AQ18,Elenchi!$N$12:$P$13,3,FALSE),"")</f>
        <v/>
      </c>
      <c r="AS18" s="7"/>
      <c r="AT18" s="142"/>
      <c r="AU18" s="18"/>
      <c r="AV18" s="19"/>
      <c r="AW18" s="18"/>
      <c r="AX18" s="19"/>
      <c r="AY18" s="11" t="str">
        <f>IFERROR(IF(AU18="NO",VLOOKUP(AW18,Elenchi!$N$21:$O$22,2,FALSE),IF(AU18="SI",(VLOOKUP('Tabella parametri'!AU18,Elenchi!$N$17:$O$18,2,FALSE)+VLOOKUP('Tabella parametri'!AW18,Elenchi!$N$21:$O$22,2,FALSE)),"")),"")</f>
        <v/>
      </c>
      <c r="AZ18" s="11" t="str">
        <f>IFERROR(VLOOKUP(AY18,Elenchi!$O$25:$P$28,2,FALSE),"")</f>
        <v/>
      </c>
      <c r="BA18" s="145"/>
      <c r="BB18" s="16"/>
      <c r="BC18" s="18"/>
      <c r="BD18" s="18"/>
      <c r="BE18" s="18"/>
      <c r="BF18" s="18"/>
      <c r="BG18" s="18"/>
      <c r="BH18" s="18"/>
      <c r="BI18" s="18"/>
      <c r="BJ18" s="18"/>
      <c r="BK18" s="18"/>
      <c r="BL18" s="18"/>
      <c r="BM18" s="18"/>
      <c r="BN18" s="18"/>
      <c r="BO18" s="18"/>
      <c r="BP18" s="18"/>
      <c r="BQ18" s="18"/>
      <c r="BR18" s="18"/>
      <c r="BS18" s="18"/>
      <c r="BT18" s="18"/>
      <c r="BU18" s="18"/>
      <c r="BV18" s="18"/>
      <c r="BW18" s="18"/>
      <c r="BX18" s="58" t="str">
        <f t="shared" si="4"/>
        <v/>
      </c>
      <c r="BY18" s="152" t="str">
        <f>IFERROR((IFERROR(VLOOKUP(IF(BC18="X",BC$6,""),Elenchi!$F$25:$H$45,3,FALSE),0)+IFERROR(VLOOKUP(IF(BD18="X",BD$6,""),Elenchi!$F$25:$H$45,3,FALSE),0)+IFERROR(VLOOKUP(IF(BE18="X",BE$6,""),Elenchi!$F$25:$H$45,3,FALSE),0)+IFERROR(VLOOKUP(IF(BF18="X",BF$6,""),Elenchi!$F$25:$H$45,3,FALSE),0)+IFERROR(VLOOKUP(IF(BH18="X",BH$6,""),Elenchi!$F$25:$H$45,3,FALSE),0)+IFERROR(VLOOKUP(IF(BI18="X",BI$6,""),Elenchi!$F$25:$H$45,3,FALSE),0)+IFERROR(VLOOKUP(IF(BJ18="X",BJ$6,""),Elenchi!$F$25:$H$45,3,FALSE),0)+IFERROR(VLOOKUP(IF(BK18="X",BK$6,""),Elenchi!$F$25:$H$45,3,FALSE),0)+IFERROR(VLOOKUP(IF(BL18="X",BL$6,""),Elenchi!$F$25:$H$45,3,FALSE),0)+IFERROR(VLOOKUP(IF(BM18="X",BM$6,""),Elenchi!$F$25:$H$45,3,FALSE),0)+IFERROR(VLOOKUP(IF(BN18="X",BN$6,""),Elenchi!$F$25:$H$45,3,FALSE),0)+IFERROR(VLOOKUP(IF(BO18="X",BO$6,""),Elenchi!$F$25:$H$45,3,FALSE),0)+IFERROR(VLOOKUP(IF(BP18="X",BP$6,""),Elenchi!$F$25:$H$45,3,FALSE),0)+IFERROR(VLOOKUP(IF(BQ18="X",BQ$6,""),Elenchi!$F$25:$H$45,3,FALSE),0)+IFERROR(VLOOKUP(IF(BR18="X",BR$6,""),Elenchi!$F$25:$H$45,3,FALSE),0)+IFERROR(VLOOKUP(IF(BS18="X",BS$6,""),Elenchi!$F$25:$H$45,3,FALSE),0)+IFERROR(VLOOKUP(IF(BT18="X",BT$6,""),Elenchi!$F$25:$H$45,3,FALSE),0)+IFERROR(VLOOKUP(IF(BU18="X",BU$6,""),Elenchi!$F$25:$H$45,3,FALSE),0)+IFERROR(VLOOKUP(IF(BV18="X",BV$6,""),Elenchi!$F$25:$H$45,3,FALSE),0)+IFERROR(VLOOKUP(IF(BW18="X",BW$6,""),Elenchi!$F$25:$H$45,3,FALSE),0))/BX18,"")</f>
        <v/>
      </c>
      <c r="BZ18" s="157"/>
      <c r="CA18" s="163"/>
      <c r="CB18" s="166"/>
      <c r="CC18" s="161"/>
      <c r="CF18" s="26" t="e" cm="1">
        <f t="array" ref="CF18">_xlfn.TEXTSPLIT(I18,",",,TRUE)</f>
        <v>#VALUE!</v>
      </c>
      <c r="CG18" s="26"/>
      <c r="CH18" s="26"/>
      <c r="CI18" s="26"/>
      <c r="CJ18" s="26"/>
      <c r="CK18" s="26"/>
      <c r="CL18" s="26"/>
      <c r="CM18" s="26"/>
      <c r="CN18" s="26"/>
      <c r="CO18" s="26"/>
      <c r="CP18" s="26"/>
      <c r="CQ18" s="26"/>
      <c r="CR18" s="26"/>
      <c r="CS18" s="26"/>
      <c r="CT18" s="26"/>
      <c r="CU18" s="26"/>
      <c r="CV18" s="26"/>
      <c r="CW18" s="26"/>
      <c r="CX18" s="26"/>
      <c r="CY18" s="26"/>
      <c r="CZ18" s="26"/>
      <c r="DA18" s="26"/>
      <c r="DB18" s="26"/>
      <c r="DC18" s="26"/>
    </row>
    <row r="19" spans="1:107" s="102" customFormat="1">
      <c r="A19" s="32">
        <v>12</v>
      </c>
      <c r="B19" s="16"/>
      <c r="C19" s="16"/>
      <c r="D19" s="16"/>
      <c r="E19" s="43"/>
      <c r="F19" s="64" t="str">
        <f t="shared" si="0"/>
        <v/>
      </c>
      <c r="G19" s="116"/>
      <c r="H19" s="54"/>
      <c r="I19" s="54"/>
      <c r="J19" s="7"/>
      <c r="K19" s="11" t="str">
        <f t="shared" si="1"/>
        <v/>
      </c>
      <c r="L19" s="11" t="str">
        <f>IF(I19&lt;&gt;"",IF(K19&lt;&gt;"ERRORE",VLOOKUP(H19,Elenchi!$B$3:$D$7,3,FALSE)+COUNTIF(J19,"SI"),""),"")</f>
        <v/>
      </c>
      <c r="M19" s="119"/>
      <c r="N19" s="16"/>
      <c r="O19" s="11" t="str">
        <f>IF(N19&lt;&gt;"",VLOOKUP(N19,Elenchi!$F$3:$H$7,3,FALSE),"")</f>
        <v/>
      </c>
      <c r="P19" s="124"/>
      <c r="Q19" s="16"/>
      <c r="R19" s="11" t="str">
        <f>IF(Q19&lt;&gt;"",VLOOKUP(Q19,Elenchi!$J$3:$L$7,3,FALSE),"")</f>
        <v/>
      </c>
      <c r="S19" s="127"/>
      <c r="T19" s="17"/>
      <c r="U19" s="14"/>
      <c r="V19" s="17"/>
      <c r="W19" s="11" t="str">
        <f>IF(COUNTA(T19,V19)=2,MAX(VLOOKUP(T19,Elenchi!$J$12:$L$17,3,FALSE),VLOOKUP(V19,Elenchi!$J$12:$L$17,3,FALSE)),IF(COUNTA(T19)=1,VLOOKUP(T19,Elenchi!$J$12:$L$17,3,FALSE),""))</f>
        <v/>
      </c>
      <c r="X19" s="130"/>
      <c r="Y19" s="18"/>
      <c r="Z19" s="18"/>
      <c r="AA19" s="18"/>
      <c r="AB19" s="11" t="str">
        <f>IFERROR((VLOOKUP(Y19,Elenchi!$J$22:$L$25,3,FALSE)+VLOOKUP(Z19,Elenchi!$J$28:$L$30,3,FALSE)+VLOOKUP(AA19,Elenchi!$J$33:$L$35,3,FALSE))/3,"")</f>
        <v/>
      </c>
      <c r="AC19" s="133"/>
      <c r="AD19" s="18"/>
      <c r="AE19" s="18"/>
      <c r="AF19" s="11" t="str">
        <f>IFERROR((VLOOKUP(AD19,Elenchi!$F$12:$H$15,3,FALSE)+VLOOKUP(AE19,Elenchi!$F$18:$H$20,3,FALSE))/2,"")</f>
        <v/>
      </c>
      <c r="AG19" s="136"/>
      <c r="AH19" s="54"/>
      <c r="AI19" s="54"/>
      <c r="AJ19" s="54"/>
      <c r="AK19" s="54"/>
      <c r="AL19" s="54"/>
      <c r="AM19" s="7"/>
      <c r="AN19" s="55" t="str">
        <f t="shared" si="2"/>
        <v/>
      </c>
      <c r="AO19" s="55" t="str">
        <f t="shared" si="3"/>
        <v/>
      </c>
      <c r="AP19" s="139"/>
      <c r="AQ19" s="18"/>
      <c r="AR19" s="11" t="str">
        <f>IFERROR(VLOOKUP(AQ19,Elenchi!$N$12:$P$13,3,FALSE),"")</f>
        <v/>
      </c>
      <c r="AS19" s="7"/>
      <c r="AT19" s="142"/>
      <c r="AU19" s="18"/>
      <c r="AV19" s="19"/>
      <c r="AW19" s="18"/>
      <c r="AX19" s="19"/>
      <c r="AY19" s="11" t="str">
        <f>IFERROR(IF(AU19="NO",VLOOKUP(AW19,Elenchi!$N$21:$O$22,2,FALSE),IF(AU19="SI",(VLOOKUP('Tabella parametri'!AU19,Elenchi!$N$17:$O$18,2,FALSE)+VLOOKUP('Tabella parametri'!AW19,Elenchi!$N$21:$O$22,2,FALSE)),"")),"")</f>
        <v/>
      </c>
      <c r="AZ19" s="11" t="str">
        <f>IFERROR(VLOOKUP(AY19,Elenchi!$O$25:$P$28,2,FALSE),"")</f>
        <v/>
      </c>
      <c r="BA19" s="145"/>
      <c r="BB19" s="16"/>
      <c r="BC19" s="18"/>
      <c r="BD19" s="18"/>
      <c r="BE19" s="18"/>
      <c r="BF19" s="18"/>
      <c r="BG19" s="18"/>
      <c r="BH19" s="18"/>
      <c r="BI19" s="18"/>
      <c r="BJ19" s="18"/>
      <c r="BK19" s="18"/>
      <c r="BL19" s="18"/>
      <c r="BM19" s="18"/>
      <c r="BN19" s="18"/>
      <c r="BO19" s="18"/>
      <c r="BP19" s="18"/>
      <c r="BQ19" s="18"/>
      <c r="BR19" s="18"/>
      <c r="BS19" s="18"/>
      <c r="BT19" s="18"/>
      <c r="BU19" s="18"/>
      <c r="BV19" s="18"/>
      <c r="BW19" s="18"/>
      <c r="BX19" s="58" t="str">
        <f t="shared" si="4"/>
        <v/>
      </c>
      <c r="BY19" s="152" t="str">
        <f>IFERROR((IFERROR(VLOOKUP(IF(BC19="X",BC$6,""),Elenchi!$F$25:$H$45,3,FALSE),0)+IFERROR(VLOOKUP(IF(BD19="X",BD$6,""),Elenchi!$F$25:$H$45,3,FALSE),0)+IFERROR(VLOOKUP(IF(BE19="X",BE$6,""),Elenchi!$F$25:$H$45,3,FALSE),0)+IFERROR(VLOOKUP(IF(BF19="X",BF$6,""),Elenchi!$F$25:$H$45,3,FALSE),0)+IFERROR(VLOOKUP(IF(BH19="X",BH$6,""),Elenchi!$F$25:$H$45,3,FALSE),0)+IFERROR(VLOOKUP(IF(BI19="X",BI$6,""),Elenchi!$F$25:$H$45,3,FALSE),0)+IFERROR(VLOOKUP(IF(BJ19="X",BJ$6,""),Elenchi!$F$25:$H$45,3,FALSE),0)+IFERROR(VLOOKUP(IF(BK19="X",BK$6,""),Elenchi!$F$25:$H$45,3,FALSE),0)+IFERROR(VLOOKUP(IF(BL19="X",BL$6,""),Elenchi!$F$25:$H$45,3,FALSE),0)+IFERROR(VLOOKUP(IF(BM19="X",BM$6,""),Elenchi!$F$25:$H$45,3,FALSE),0)+IFERROR(VLOOKUP(IF(BN19="X",BN$6,""),Elenchi!$F$25:$H$45,3,FALSE),0)+IFERROR(VLOOKUP(IF(BO19="X",BO$6,""),Elenchi!$F$25:$H$45,3,FALSE),0)+IFERROR(VLOOKUP(IF(BP19="X",BP$6,""),Elenchi!$F$25:$H$45,3,FALSE),0)+IFERROR(VLOOKUP(IF(BQ19="X",BQ$6,""),Elenchi!$F$25:$H$45,3,FALSE),0)+IFERROR(VLOOKUP(IF(BR19="X",BR$6,""),Elenchi!$F$25:$H$45,3,FALSE),0)+IFERROR(VLOOKUP(IF(BS19="X",BS$6,""),Elenchi!$F$25:$H$45,3,FALSE),0)+IFERROR(VLOOKUP(IF(BT19="X",BT$6,""),Elenchi!$F$25:$H$45,3,FALSE),0)+IFERROR(VLOOKUP(IF(BU19="X",BU$6,""),Elenchi!$F$25:$H$45,3,FALSE),0)+IFERROR(VLOOKUP(IF(BV19="X",BV$6,""),Elenchi!$F$25:$H$45,3,FALSE),0)+IFERROR(VLOOKUP(IF(BW19="X",BW$6,""),Elenchi!$F$25:$H$45,3,FALSE),0))/BX19,"")</f>
        <v/>
      </c>
      <c r="BZ19" s="157"/>
      <c r="CA19" s="163"/>
      <c r="CB19" s="166"/>
      <c r="CC19" s="161"/>
      <c r="CF19" s="26" t="e" cm="1">
        <f t="array" ref="CF19">_xlfn.TEXTSPLIT(I19,",",,TRUE)</f>
        <v>#VALUE!</v>
      </c>
      <c r="CG19" s="26"/>
      <c r="CH19" s="26"/>
      <c r="CI19" s="26"/>
      <c r="CJ19" s="26"/>
      <c r="CK19" s="26"/>
      <c r="CL19" s="26"/>
      <c r="CM19" s="26"/>
      <c r="CN19" s="26"/>
      <c r="CO19" s="26"/>
      <c r="CP19" s="26"/>
      <c r="CQ19" s="26"/>
      <c r="CR19" s="26"/>
      <c r="CS19" s="26"/>
      <c r="CT19" s="26"/>
      <c r="CU19" s="26"/>
      <c r="CV19" s="26"/>
      <c r="CW19" s="26"/>
      <c r="CX19" s="26"/>
      <c r="CY19" s="26"/>
      <c r="CZ19" s="26"/>
      <c r="DA19" s="26"/>
      <c r="DB19" s="26"/>
      <c r="DC19" s="26"/>
    </row>
    <row r="20" spans="1:107" s="102" customFormat="1">
      <c r="A20" s="32">
        <v>13</v>
      </c>
      <c r="B20" s="16"/>
      <c r="C20" s="16"/>
      <c r="D20" s="16"/>
      <c r="E20" s="43"/>
      <c r="F20" s="64" t="str">
        <f t="shared" si="0"/>
        <v/>
      </c>
      <c r="G20" s="116"/>
      <c r="H20" s="54"/>
      <c r="I20" s="54"/>
      <c r="J20" s="7"/>
      <c r="K20" s="11" t="str">
        <f t="shared" si="1"/>
        <v/>
      </c>
      <c r="L20" s="11" t="str">
        <f>IF(I20&lt;&gt;"",IF(K20&lt;&gt;"ERRORE",VLOOKUP(H20,Elenchi!$B$3:$D$7,3,FALSE)+COUNTIF(J20,"SI"),""),"")</f>
        <v/>
      </c>
      <c r="M20" s="119"/>
      <c r="N20" s="16"/>
      <c r="O20" s="11" t="str">
        <f>IF(N20&lt;&gt;"",VLOOKUP(N20,Elenchi!$F$3:$H$7,3,FALSE),"")</f>
        <v/>
      </c>
      <c r="P20" s="124"/>
      <c r="Q20" s="16"/>
      <c r="R20" s="11" t="str">
        <f>IF(Q20&lt;&gt;"",VLOOKUP(Q20,Elenchi!$J$3:$L$7,3,FALSE),"")</f>
        <v/>
      </c>
      <c r="S20" s="127"/>
      <c r="T20" s="17"/>
      <c r="U20" s="14"/>
      <c r="V20" s="17"/>
      <c r="W20" s="11" t="str">
        <f>IF(COUNTA(T20,V20)=2,MAX(VLOOKUP(T20,Elenchi!$J$12:$L$17,3,FALSE),VLOOKUP(V20,Elenchi!$J$12:$L$17,3,FALSE)),IF(COUNTA(T20)=1,VLOOKUP(T20,Elenchi!$J$12:$L$17,3,FALSE),""))</f>
        <v/>
      </c>
      <c r="X20" s="130"/>
      <c r="Y20" s="18"/>
      <c r="Z20" s="18"/>
      <c r="AA20" s="18"/>
      <c r="AB20" s="11" t="str">
        <f>IFERROR((VLOOKUP(Y20,Elenchi!$J$22:$L$25,3,FALSE)+VLOOKUP(Z20,Elenchi!$J$28:$L$30,3,FALSE)+VLOOKUP(AA20,Elenchi!$J$33:$L$35,3,FALSE))/3,"")</f>
        <v/>
      </c>
      <c r="AC20" s="133"/>
      <c r="AD20" s="18"/>
      <c r="AE20" s="18"/>
      <c r="AF20" s="11" t="str">
        <f>IFERROR((VLOOKUP(AD20,Elenchi!$F$12:$H$15,3,FALSE)+VLOOKUP(AE20,Elenchi!$F$18:$H$20,3,FALSE))/2,"")</f>
        <v/>
      </c>
      <c r="AG20" s="136"/>
      <c r="AH20" s="54"/>
      <c r="AI20" s="54"/>
      <c r="AJ20" s="54"/>
      <c r="AK20" s="54"/>
      <c r="AL20" s="54"/>
      <c r="AM20" s="7"/>
      <c r="AN20" s="55" t="str">
        <f t="shared" si="2"/>
        <v/>
      </c>
      <c r="AO20" s="55" t="str">
        <f t="shared" si="3"/>
        <v/>
      </c>
      <c r="AP20" s="139"/>
      <c r="AQ20" s="18"/>
      <c r="AR20" s="11" t="str">
        <f>IFERROR(VLOOKUP(AQ20,Elenchi!$N$12:$P$13,3,FALSE),"")</f>
        <v/>
      </c>
      <c r="AS20" s="7"/>
      <c r="AT20" s="142"/>
      <c r="AU20" s="18"/>
      <c r="AV20" s="19"/>
      <c r="AW20" s="18"/>
      <c r="AX20" s="19"/>
      <c r="AY20" s="11" t="str">
        <f>IFERROR(IF(AU20="NO",VLOOKUP(AW20,Elenchi!$N$21:$O$22,2,FALSE),IF(AU20="SI",(VLOOKUP('Tabella parametri'!AU20,Elenchi!$N$17:$O$18,2,FALSE)+VLOOKUP('Tabella parametri'!AW20,Elenchi!$N$21:$O$22,2,FALSE)),"")),"")</f>
        <v/>
      </c>
      <c r="AZ20" s="11" t="str">
        <f>IFERROR(VLOOKUP(AY20,Elenchi!$O$25:$P$28,2,FALSE),"")</f>
        <v/>
      </c>
      <c r="BA20" s="145"/>
      <c r="BB20" s="16"/>
      <c r="BC20" s="18"/>
      <c r="BD20" s="18"/>
      <c r="BE20" s="18"/>
      <c r="BF20" s="18"/>
      <c r="BG20" s="18"/>
      <c r="BH20" s="18"/>
      <c r="BI20" s="18"/>
      <c r="BJ20" s="18"/>
      <c r="BK20" s="18"/>
      <c r="BL20" s="18"/>
      <c r="BM20" s="18"/>
      <c r="BN20" s="18"/>
      <c r="BO20" s="18"/>
      <c r="BP20" s="18"/>
      <c r="BQ20" s="18"/>
      <c r="BR20" s="18"/>
      <c r="BS20" s="18"/>
      <c r="BT20" s="18"/>
      <c r="BU20" s="18"/>
      <c r="BV20" s="18"/>
      <c r="BW20" s="18"/>
      <c r="BX20" s="58" t="str">
        <f t="shared" si="4"/>
        <v/>
      </c>
      <c r="BY20" s="152" t="str">
        <f>IFERROR((IFERROR(VLOOKUP(IF(BC20="X",BC$6,""),Elenchi!$F$25:$H$45,3,FALSE),0)+IFERROR(VLOOKUP(IF(BD20="X",BD$6,""),Elenchi!$F$25:$H$45,3,FALSE),0)+IFERROR(VLOOKUP(IF(BE20="X",BE$6,""),Elenchi!$F$25:$H$45,3,FALSE),0)+IFERROR(VLOOKUP(IF(BF20="X",BF$6,""),Elenchi!$F$25:$H$45,3,FALSE),0)+IFERROR(VLOOKUP(IF(BH20="X",BH$6,""),Elenchi!$F$25:$H$45,3,FALSE),0)+IFERROR(VLOOKUP(IF(BI20="X",BI$6,""),Elenchi!$F$25:$H$45,3,FALSE),0)+IFERROR(VLOOKUP(IF(BJ20="X",BJ$6,""),Elenchi!$F$25:$H$45,3,FALSE),0)+IFERROR(VLOOKUP(IF(BK20="X",BK$6,""),Elenchi!$F$25:$H$45,3,FALSE),0)+IFERROR(VLOOKUP(IF(BL20="X",BL$6,""),Elenchi!$F$25:$H$45,3,FALSE),0)+IFERROR(VLOOKUP(IF(BM20="X",BM$6,""),Elenchi!$F$25:$H$45,3,FALSE),0)+IFERROR(VLOOKUP(IF(BN20="X",BN$6,""),Elenchi!$F$25:$H$45,3,FALSE),0)+IFERROR(VLOOKUP(IF(BO20="X",BO$6,""),Elenchi!$F$25:$H$45,3,FALSE),0)+IFERROR(VLOOKUP(IF(BP20="X",BP$6,""),Elenchi!$F$25:$H$45,3,FALSE),0)+IFERROR(VLOOKUP(IF(BQ20="X",BQ$6,""),Elenchi!$F$25:$H$45,3,FALSE),0)+IFERROR(VLOOKUP(IF(BR20="X",BR$6,""),Elenchi!$F$25:$H$45,3,FALSE),0)+IFERROR(VLOOKUP(IF(BS20="X",BS$6,""),Elenchi!$F$25:$H$45,3,FALSE),0)+IFERROR(VLOOKUP(IF(BT20="X",BT$6,""),Elenchi!$F$25:$H$45,3,FALSE),0)+IFERROR(VLOOKUP(IF(BU20="X",BU$6,""),Elenchi!$F$25:$H$45,3,FALSE),0)+IFERROR(VLOOKUP(IF(BV20="X",BV$6,""),Elenchi!$F$25:$H$45,3,FALSE),0)+IFERROR(VLOOKUP(IF(BW20="X",BW$6,""),Elenchi!$F$25:$H$45,3,FALSE),0))/BX20,"")</f>
        <v/>
      </c>
      <c r="BZ20" s="157"/>
      <c r="CA20" s="163"/>
      <c r="CB20" s="166"/>
      <c r="CC20" s="161"/>
      <c r="CF20" s="26" t="e" cm="1">
        <f t="array" ref="CF20">_xlfn.TEXTSPLIT(I20,",",,TRUE)</f>
        <v>#VALUE!</v>
      </c>
      <c r="CG20" s="26"/>
      <c r="CH20" s="26"/>
      <c r="CI20" s="26"/>
      <c r="CJ20" s="26"/>
      <c r="CK20" s="26"/>
      <c r="CL20" s="26"/>
      <c r="CM20" s="26"/>
      <c r="CN20" s="26"/>
      <c r="CO20" s="26"/>
      <c r="CP20" s="26"/>
      <c r="CQ20" s="26"/>
      <c r="CR20" s="26"/>
      <c r="CS20" s="26"/>
      <c r="CT20" s="26"/>
      <c r="CU20" s="26"/>
      <c r="CV20" s="26"/>
      <c r="CW20" s="26"/>
      <c r="CX20" s="26"/>
      <c r="CY20" s="26"/>
      <c r="CZ20" s="26"/>
      <c r="DA20" s="26"/>
      <c r="DB20" s="26"/>
      <c r="DC20" s="26"/>
    </row>
    <row r="21" spans="1:107" s="102" customFormat="1">
      <c r="A21" s="32">
        <v>14</v>
      </c>
      <c r="B21" s="16"/>
      <c r="C21" s="16"/>
      <c r="D21" s="16"/>
      <c r="E21" s="43"/>
      <c r="F21" s="64" t="str">
        <f t="shared" si="0"/>
        <v/>
      </c>
      <c r="G21" s="116"/>
      <c r="H21" s="54"/>
      <c r="I21" s="54"/>
      <c r="J21" s="7"/>
      <c r="K21" s="11" t="str">
        <f t="shared" si="1"/>
        <v/>
      </c>
      <c r="L21" s="11" t="str">
        <f>IF(I21&lt;&gt;"",IF(K21&lt;&gt;"ERRORE",VLOOKUP(H21,Elenchi!$B$3:$D$7,3,FALSE)+COUNTIF(J21,"SI"),""),"")</f>
        <v/>
      </c>
      <c r="M21" s="119"/>
      <c r="N21" s="16"/>
      <c r="O21" s="11" t="str">
        <f>IF(N21&lt;&gt;"",VLOOKUP(N21,Elenchi!$F$3:$H$7,3,FALSE),"")</f>
        <v/>
      </c>
      <c r="P21" s="124"/>
      <c r="Q21" s="16"/>
      <c r="R21" s="11" t="str">
        <f>IF(Q21&lt;&gt;"",VLOOKUP(Q21,Elenchi!$J$3:$L$7,3,FALSE),"")</f>
        <v/>
      </c>
      <c r="S21" s="127"/>
      <c r="T21" s="17"/>
      <c r="U21" s="14"/>
      <c r="V21" s="17"/>
      <c r="W21" s="11" t="str">
        <f>IF(COUNTA(T21,V21)=2,MAX(VLOOKUP(T21,Elenchi!$J$12:$L$17,3,FALSE),VLOOKUP(V21,Elenchi!$J$12:$L$17,3,FALSE)),IF(COUNTA(T21)=1,VLOOKUP(T21,Elenchi!$J$12:$L$17,3,FALSE),""))</f>
        <v/>
      </c>
      <c r="X21" s="130"/>
      <c r="Y21" s="18"/>
      <c r="Z21" s="18"/>
      <c r="AA21" s="18"/>
      <c r="AB21" s="11" t="str">
        <f>IFERROR((VLOOKUP(Y21,Elenchi!$J$22:$L$25,3,FALSE)+VLOOKUP(Z21,Elenchi!$J$28:$L$30,3,FALSE)+VLOOKUP(AA21,Elenchi!$J$33:$L$35,3,FALSE))/3,"")</f>
        <v/>
      </c>
      <c r="AC21" s="133"/>
      <c r="AD21" s="18"/>
      <c r="AE21" s="18"/>
      <c r="AF21" s="11" t="str">
        <f>IFERROR((VLOOKUP(AD21,Elenchi!$F$12:$H$15,3,FALSE)+VLOOKUP(AE21,Elenchi!$F$18:$H$20,3,FALSE))/2,"")</f>
        <v/>
      </c>
      <c r="AG21" s="136"/>
      <c r="AH21" s="54"/>
      <c r="AI21" s="54"/>
      <c r="AJ21" s="54"/>
      <c r="AK21" s="54"/>
      <c r="AL21" s="54"/>
      <c r="AM21" s="7"/>
      <c r="AN21" s="55" t="str">
        <f t="shared" si="2"/>
        <v/>
      </c>
      <c r="AO21" s="55" t="str">
        <f t="shared" si="3"/>
        <v/>
      </c>
      <c r="AP21" s="139"/>
      <c r="AQ21" s="18"/>
      <c r="AR21" s="11" t="str">
        <f>IFERROR(VLOOKUP(AQ21,Elenchi!$N$12:$P$13,3,FALSE),"")</f>
        <v/>
      </c>
      <c r="AS21" s="7"/>
      <c r="AT21" s="142"/>
      <c r="AU21" s="18"/>
      <c r="AV21" s="19"/>
      <c r="AW21" s="18"/>
      <c r="AX21" s="19"/>
      <c r="AY21" s="11" t="str">
        <f>IFERROR(IF(AU21="NO",VLOOKUP(AW21,Elenchi!$N$21:$O$22,2,FALSE),IF(AU21="SI",(VLOOKUP('Tabella parametri'!AU21,Elenchi!$N$17:$O$18,2,FALSE)+VLOOKUP('Tabella parametri'!AW21,Elenchi!$N$21:$O$22,2,FALSE)),"")),"")</f>
        <v/>
      </c>
      <c r="AZ21" s="11" t="str">
        <f>IFERROR(VLOOKUP(AY21,Elenchi!$O$25:$P$28,2,FALSE),"")</f>
        <v/>
      </c>
      <c r="BA21" s="145"/>
      <c r="BB21" s="16"/>
      <c r="BC21" s="18"/>
      <c r="BD21" s="18"/>
      <c r="BE21" s="18"/>
      <c r="BF21" s="18"/>
      <c r="BG21" s="18"/>
      <c r="BH21" s="18"/>
      <c r="BI21" s="18"/>
      <c r="BJ21" s="18"/>
      <c r="BK21" s="18"/>
      <c r="BL21" s="18"/>
      <c r="BM21" s="18"/>
      <c r="BN21" s="18"/>
      <c r="BO21" s="18"/>
      <c r="BP21" s="18"/>
      <c r="BQ21" s="18"/>
      <c r="BR21" s="18"/>
      <c r="BS21" s="18"/>
      <c r="BT21" s="18"/>
      <c r="BU21" s="18"/>
      <c r="BV21" s="18"/>
      <c r="BW21" s="18"/>
      <c r="BX21" s="58" t="str">
        <f t="shared" si="4"/>
        <v/>
      </c>
      <c r="BY21" s="152" t="str">
        <f>IFERROR((IFERROR(VLOOKUP(IF(BC21="X",BC$6,""),Elenchi!$F$25:$H$45,3,FALSE),0)+IFERROR(VLOOKUP(IF(BD21="X",BD$6,""),Elenchi!$F$25:$H$45,3,FALSE),0)+IFERROR(VLOOKUP(IF(BE21="X",BE$6,""),Elenchi!$F$25:$H$45,3,FALSE),0)+IFERROR(VLOOKUP(IF(BF21="X",BF$6,""),Elenchi!$F$25:$H$45,3,FALSE),0)+IFERROR(VLOOKUP(IF(BH21="X",BH$6,""),Elenchi!$F$25:$H$45,3,FALSE),0)+IFERROR(VLOOKUP(IF(BI21="X",BI$6,""),Elenchi!$F$25:$H$45,3,FALSE),0)+IFERROR(VLOOKUP(IF(BJ21="X",BJ$6,""),Elenchi!$F$25:$H$45,3,FALSE),0)+IFERROR(VLOOKUP(IF(BK21="X",BK$6,""),Elenchi!$F$25:$H$45,3,FALSE),0)+IFERROR(VLOOKUP(IF(BL21="X",BL$6,""),Elenchi!$F$25:$H$45,3,FALSE),0)+IFERROR(VLOOKUP(IF(BM21="X",BM$6,""),Elenchi!$F$25:$H$45,3,FALSE),0)+IFERROR(VLOOKUP(IF(BN21="X",BN$6,""),Elenchi!$F$25:$H$45,3,FALSE),0)+IFERROR(VLOOKUP(IF(BO21="X",BO$6,""),Elenchi!$F$25:$H$45,3,FALSE),0)+IFERROR(VLOOKUP(IF(BP21="X",BP$6,""),Elenchi!$F$25:$H$45,3,FALSE),0)+IFERROR(VLOOKUP(IF(BQ21="X",BQ$6,""),Elenchi!$F$25:$H$45,3,FALSE),0)+IFERROR(VLOOKUP(IF(BR21="X",BR$6,""),Elenchi!$F$25:$H$45,3,FALSE),0)+IFERROR(VLOOKUP(IF(BS21="X",BS$6,""),Elenchi!$F$25:$H$45,3,FALSE),0)+IFERROR(VLOOKUP(IF(BT21="X",BT$6,""),Elenchi!$F$25:$H$45,3,FALSE),0)+IFERROR(VLOOKUP(IF(BU21="X",BU$6,""),Elenchi!$F$25:$H$45,3,FALSE),0)+IFERROR(VLOOKUP(IF(BV21="X",BV$6,""),Elenchi!$F$25:$H$45,3,FALSE),0)+IFERROR(VLOOKUP(IF(BW21="X",BW$6,""),Elenchi!$F$25:$H$45,3,FALSE),0))/BX21,"")</f>
        <v/>
      </c>
      <c r="BZ21" s="157"/>
      <c r="CA21" s="163"/>
      <c r="CB21" s="166"/>
      <c r="CC21" s="161"/>
      <c r="CF21" s="26" t="e" cm="1">
        <f t="array" ref="CF21">_xlfn.TEXTSPLIT(I21,",",,TRUE)</f>
        <v>#VALUE!</v>
      </c>
      <c r="CG21" s="26"/>
      <c r="CH21" s="26"/>
      <c r="CI21" s="26"/>
      <c r="CJ21" s="26"/>
      <c r="CK21" s="26"/>
      <c r="CL21" s="26"/>
      <c r="CM21" s="26"/>
      <c r="CN21" s="26"/>
      <c r="CO21" s="26"/>
      <c r="CP21" s="26"/>
      <c r="CQ21" s="26"/>
      <c r="CR21" s="26"/>
      <c r="CS21" s="26"/>
      <c r="CT21" s="26"/>
      <c r="CU21" s="26"/>
      <c r="CV21" s="26"/>
      <c r="CW21" s="26"/>
      <c r="CX21" s="26"/>
      <c r="CY21" s="26"/>
      <c r="CZ21" s="26"/>
      <c r="DA21" s="26"/>
      <c r="DB21" s="26"/>
      <c r="DC21" s="26"/>
    </row>
    <row r="22" spans="1:107" s="102" customFormat="1" ht="15.75" thickBot="1">
      <c r="A22" s="33">
        <v>15</v>
      </c>
      <c r="B22" s="45"/>
      <c r="C22" s="45"/>
      <c r="D22" s="45"/>
      <c r="E22" s="46"/>
      <c r="F22" s="65" t="str">
        <f t="shared" si="0"/>
        <v/>
      </c>
      <c r="G22" s="117"/>
      <c r="H22" s="108"/>
      <c r="I22" s="108"/>
      <c r="J22" s="47"/>
      <c r="K22" s="48" t="str">
        <f t="shared" si="1"/>
        <v/>
      </c>
      <c r="L22" s="48" t="str">
        <f>IF(I22&lt;&gt;"",IF(K22&lt;&gt;"ERRORE",VLOOKUP(H22,Elenchi!$B$3:$D$7,3,FALSE)+COUNTIF(J22,"SI"),""),"")</f>
        <v/>
      </c>
      <c r="M22" s="120"/>
      <c r="N22" s="45"/>
      <c r="O22" s="48" t="str">
        <f>IF(N22&lt;&gt;"",VLOOKUP(N22,Elenchi!$F$3:$H$7,3,FALSE),"")</f>
        <v/>
      </c>
      <c r="P22" s="125"/>
      <c r="Q22" s="45"/>
      <c r="R22" s="48" t="str">
        <f>IF(Q22&lt;&gt;"",VLOOKUP(Q22,Elenchi!$J$3:$L$7,3,FALSE),"")</f>
        <v/>
      </c>
      <c r="S22" s="128"/>
      <c r="T22" s="49"/>
      <c r="U22" s="50"/>
      <c r="V22" s="49"/>
      <c r="W22" s="48" t="str">
        <f>IF(COUNTA(T22,V22)=2,MAX(VLOOKUP(T22,Elenchi!$J$12:$L$17,3,FALSE),VLOOKUP(V22,Elenchi!$J$12:$L$17,3,FALSE)),IF(COUNTA(T22)=1,VLOOKUP(T22,Elenchi!$J$12:$L$17,3,FALSE),""))</f>
        <v/>
      </c>
      <c r="X22" s="131"/>
      <c r="Y22" s="51"/>
      <c r="Z22" s="51"/>
      <c r="AA22" s="51"/>
      <c r="AB22" s="48" t="str">
        <f>IFERROR((VLOOKUP(Y22,Elenchi!$J$22:$L$25,3,FALSE)+VLOOKUP(Z22,Elenchi!$J$28:$L$30,3,FALSE)+VLOOKUP(AA22,Elenchi!$J$33:$L$35,3,FALSE))/3,"")</f>
        <v/>
      </c>
      <c r="AC22" s="134"/>
      <c r="AD22" s="51"/>
      <c r="AE22" s="51"/>
      <c r="AF22" s="48" t="str">
        <f>IFERROR((VLOOKUP(AD22,Elenchi!$F$12:$H$15,3,FALSE)+VLOOKUP(AE22,Elenchi!$F$18:$H$20,3,FALSE))/2,"")</f>
        <v/>
      </c>
      <c r="AG22" s="137"/>
      <c r="AH22" s="108"/>
      <c r="AI22" s="108"/>
      <c r="AJ22" s="108"/>
      <c r="AK22" s="108"/>
      <c r="AL22" s="108"/>
      <c r="AM22" s="47"/>
      <c r="AN22" s="56" t="str">
        <f t="shared" si="2"/>
        <v/>
      </c>
      <c r="AO22" s="56" t="str">
        <f t="shared" si="3"/>
        <v/>
      </c>
      <c r="AP22" s="140"/>
      <c r="AQ22" s="51"/>
      <c r="AR22" s="48" t="str">
        <f>IFERROR(VLOOKUP(AQ22,Elenchi!$N$12:$P$13,3,FALSE),"")</f>
        <v/>
      </c>
      <c r="AS22" s="47"/>
      <c r="AT22" s="143"/>
      <c r="AU22" s="51"/>
      <c r="AV22" s="52"/>
      <c r="AW22" s="51"/>
      <c r="AX22" s="52"/>
      <c r="AY22" s="48" t="str">
        <f>IFERROR(IF(AU22="NO",VLOOKUP(AW22,Elenchi!$N$21:$O$22,2,FALSE),IF(AU22="SI",(VLOOKUP('Tabella parametri'!AU22,Elenchi!$N$17:$O$18,2,FALSE)+VLOOKUP('Tabella parametri'!AW22,Elenchi!$N$21:$O$22,2,FALSE)),"")),"")</f>
        <v/>
      </c>
      <c r="AZ22" s="48" t="str">
        <f>IFERROR(VLOOKUP(AY22,Elenchi!$O$25:$P$28,2,FALSE),"")</f>
        <v/>
      </c>
      <c r="BA22" s="146"/>
      <c r="BB22" s="45"/>
      <c r="BC22" s="51"/>
      <c r="BD22" s="51"/>
      <c r="BE22" s="51"/>
      <c r="BF22" s="51"/>
      <c r="BG22" s="51"/>
      <c r="BH22" s="51"/>
      <c r="BI22" s="51"/>
      <c r="BJ22" s="51"/>
      <c r="BK22" s="51"/>
      <c r="BL22" s="51"/>
      <c r="BM22" s="51"/>
      <c r="BN22" s="51"/>
      <c r="BO22" s="51"/>
      <c r="BP22" s="51"/>
      <c r="BQ22" s="51"/>
      <c r="BR22" s="51"/>
      <c r="BS22" s="51"/>
      <c r="BT22" s="51"/>
      <c r="BU22" s="51"/>
      <c r="BV22" s="51"/>
      <c r="BW22" s="51"/>
      <c r="BX22" s="59" t="str">
        <f t="shared" si="4"/>
        <v/>
      </c>
      <c r="BY22" s="153" t="str">
        <f>IFERROR((IFERROR(VLOOKUP(IF(BC22="X",BC$6,""),Elenchi!$F$25:$H$45,3,FALSE),0)+IFERROR(VLOOKUP(IF(BD22="X",BD$6,""),Elenchi!$F$25:$H$45,3,FALSE),0)+IFERROR(VLOOKUP(IF(BE22="X",BE$6,""),Elenchi!$F$25:$H$45,3,FALSE),0)+IFERROR(VLOOKUP(IF(BF22="X",BF$6,""),Elenchi!$F$25:$H$45,3,FALSE),0)+IFERROR(VLOOKUP(IF(BH22="X",BH$6,""),Elenchi!$F$25:$H$45,3,FALSE),0)+IFERROR(VLOOKUP(IF(BI22="X",BI$6,""),Elenchi!$F$25:$H$45,3,FALSE),0)+IFERROR(VLOOKUP(IF(BJ22="X",BJ$6,""),Elenchi!$F$25:$H$45,3,FALSE),0)+IFERROR(VLOOKUP(IF(BK22="X",BK$6,""),Elenchi!$F$25:$H$45,3,FALSE),0)+IFERROR(VLOOKUP(IF(BL22="X",BL$6,""),Elenchi!$F$25:$H$45,3,FALSE),0)+IFERROR(VLOOKUP(IF(BM22="X",BM$6,""),Elenchi!$F$25:$H$45,3,FALSE),0)+IFERROR(VLOOKUP(IF(BN22="X",BN$6,""),Elenchi!$F$25:$H$45,3,FALSE),0)+IFERROR(VLOOKUP(IF(BO22="X",BO$6,""),Elenchi!$F$25:$H$45,3,FALSE),0)+IFERROR(VLOOKUP(IF(BP22="X",BP$6,""),Elenchi!$F$25:$H$45,3,FALSE),0)+IFERROR(VLOOKUP(IF(BQ22="X",BQ$6,""),Elenchi!$F$25:$H$45,3,FALSE),0)+IFERROR(VLOOKUP(IF(BR22="X",BR$6,""),Elenchi!$F$25:$H$45,3,FALSE),0)+IFERROR(VLOOKUP(IF(BS22="X",BS$6,""),Elenchi!$F$25:$H$45,3,FALSE),0)+IFERROR(VLOOKUP(IF(BT22="X",BT$6,""),Elenchi!$F$25:$H$45,3,FALSE),0)+IFERROR(VLOOKUP(IF(BU22="X",BU$6,""),Elenchi!$F$25:$H$45,3,FALSE),0)+IFERROR(VLOOKUP(IF(BV22="X",BV$6,""),Elenchi!$F$25:$H$45,3,FALSE),0)+IFERROR(VLOOKUP(IF(BW22="X",BW$6,""),Elenchi!$F$25:$H$45,3,FALSE),0))/BX22,"")</f>
        <v/>
      </c>
      <c r="BZ22" s="158"/>
      <c r="CA22" s="164"/>
      <c r="CB22" s="167"/>
      <c r="CC22" s="162"/>
      <c r="CF22" s="26" t="e" cm="1">
        <f t="array" ref="CF22">_xlfn.TEXTSPLIT(I22,",",,TRUE)</f>
        <v>#VALUE!</v>
      </c>
      <c r="CG22" s="26"/>
      <c r="CH22" s="26"/>
      <c r="CI22" s="26"/>
      <c r="CJ22" s="26"/>
      <c r="CK22" s="26"/>
      <c r="CL22" s="26"/>
      <c r="CM22" s="26"/>
      <c r="CN22" s="26"/>
      <c r="CO22" s="26"/>
      <c r="CP22" s="26"/>
      <c r="CQ22" s="26"/>
      <c r="CR22" s="26"/>
      <c r="CS22" s="26"/>
      <c r="CT22" s="26"/>
      <c r="CU22" s="26"/>
      <c r="CV22" s="26"/>
      <c r="CW22" s="26"/>
      <c r="CX22" s="26"/>
      <c r="CY22" s="26"/>
      <c r="CZ22" s="26"/>
      <c r="DA22" s="26"/>
      <c r="DB22" s="26"/>
      <c r="DC22" s="26"/>
    </row>
  </sheetData>
  <sheetProtection algorithmName="SHA-512" hashValue="RXsnG75ZulZZaPtilzhOGeKQqcyBtlmt2+NQXgWa2+4n/9wrXtFCdItL6AVcazKWjHa23ariPSVzhJrI3uZKLg==" saltValue="us8S0e1L2y7da1lANccNFQ==" spinCount="100000" sheet="1" objects="1" scenarios="1" selectLockedCells="1" autoFilter="0"/>
  <autoFilter ref="B7:DE22" xr:uid="{E652B50C-0AF9-4591-B5DD-7CB078AE5493}"/>
  <mergeCells count="24">
    <mergeCell ref="CA5:CC5"/>
    <mergeCell ref="A5:A7"/>
    <mergeCell ref="T5:V5"/>
    <mergeCell ref="Y5:AA5"/>
    <mergeCell ref="AD5:AE5"/>
    <mergeCell ref="AU5:AX5"/>
    <mergeCell ref="F5:F6"/>
    <mergeCell ref="AK6:AL6"/>
    <mergeCell ref="H5:K5"/>
    <mergeCell ref="AH5:AN5"/>
    <mergeCell ref="AQ5:AS5"/>
    <mergeCell ref="G5:G6"/>
    <mergeCell ref="AC5:AC6"/>
    <mergeCell ref="M5:M6"/>
    <mergeCell ref="P5:P6"/>
    <mergeCell ref="B5:D5"/>
    <mergeCell ref="BZ5:BZ6"/>
    <mergeCell ref="BA5:BA6"/>
    <mergeCell ref="S5:S6"/>
    <mergeCell ref="X5:X6"/>
    <mergeCell ref="AG5:AG6"/>
    <mergeCell ref="AP5:AP6"/>
    <mergeCell ref="AT5:AT6"/>
    <mergeCell ref="BB5:BX5"/>
  </mergeCells>
  <conditionalFormatting sqref="F8:F22">
    <cfRule type="cellIs" dxfId="12" priority="13" operator="equal">
      <formula>"DA COMPLETARE"</formula>
    </cfRule>
  </conditionalFormatting>
  <conditionalFormatting sqref="I8:J22">
    <cfRule type="expression" dxfId="11" priority="18">
      <formula>$H8="Group of Enterprises"</formula>
    </cfRule>
  </conditionalFormatting>
  <conditionalFormatting sqref="U8:U22">
    <cfRule type="expression" dxfId="10" priority="16">
      <formula>$T8="Altra tipologia di fondi"</formula>
    </cfRule>
  </conditionalFormatting>
  <conditionalFormatting sqref="AI8:AJ22">
    <cfRule type="expression" dxfId="9" priority="5">
      <formula>$AH8="SI"</formula>
    </cfRule>
  </conditionalFormatting>
  <conditionalFormatting sqref="AJ8:AL22">
    <cfRule type="expression" dxfId="8" priority="6">
      <formula>$AI8="SI"</formula>
    </cfRule>
  </conditionalFormatting>
  <conditionalFormatting sqref="AS8:AS22">
    <cfRule type="expression" dxfId="7" priority="4">
      <formula>$AQ8="SI"</formula>
    </cfRule>
  </conditionalFormatting>
  <conditionalFormatting sqref="AV8:AV22">
    <cfRule type="expression" dxfId="6" priority="15">
      <formula>$AU8="SI"</formula>
    </cfRule>
  </conditionalFormatting>
  <conditionalFormatting sqref="AX8:AX22">
    <cfRule type="expression" dxfId="5" priority="14">
      <formula>$AW8="SI"</formula>
    </cfRule>
  </conditionalFormatting>
  <conditionalFormatting sqref="BC8:BW22">
    <cfRule type="expression" dxfId="4" priority="7">
      <formula>$BB8=BC$6</formula>
    </cfRule>
  </conditionalFormatting>
  <conditionalFormatting sqref="BX8:BX22">
    <cfRule type="expression" dxfId="3" priority="8">
      <formula>$T8="Altra tipologia di fondi"</formula>
    </cfRule>
  </conditionalFormatting>
  <conditionalFormatting sqref="AK8:AK22">
    <cfRule type="expression" dxfId="2" priority="3">
      <formula>$AH8="SI"</formula>
    </cfRule>
  </conditionalFormatting>
  <conditionalFormatting sqref="AL8:AL22">
    <cfRule type="expression" dxfId="1" priority="2">
      <formula>$AH8="SI"</formula>
    </cfRule>
  </conditionalFormatting>
  <conditionalFormatting sqref="I8:I22">
    <cfRule type="expression" dxfId="0" priority="1">
      <formula>$H8="Research Organizations or University"</formula>
    </cfRule>
  </conditionalFormatting>
  <dataValidations count="1">
    <dataValidation type="list" allowBlank="1" showInputMessage="1" showErrorMessage="1" sqref="J8:J22" xr:uid="{1DAF7348-D80F-48B8-83C5-124C88EA3D58}">
      <formula1>"SI, NO"</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1">
        <x14:dataValidation type="list" allowBlank="1" showInputMessage="1" showErrorMessage="1" xr:uid="{F37B5F6B-0251-4EFC-96E1-53491D88926F}">
          <x14:formula1>
            <xm:f>Elenchi!$B$3:$B$8</xm:f>
          </x14:formula1>
          <xm:sqref>H8:H22</xm:sqref>
        </x14:dataValidation>
        <x14:dataValidation type="list" allowBlank="1" showInputMessage="1" showErrorMessage="1" xr:uid="{7AB93E97-F135-4257-9A2C-C22CB1CC1F0A}">
          <x14:formula1>
            <xm:f>Elenchi!$F$3:$F$7</xm:f>
          </x14:formula1>
          <xm:sqref>N8:N22</xm:sqref>
        </x14:dataValidation>
        <x14:dataValidation type="list" allowBlank="1" showInputMessage="1" showErrorMessage="1" xr:uid="{857557D7-1E36-4C93-A1A7-C2508F385B81}">
          <x14:formula1>
            <xm:f>Elenchi!$J$3:$J$7</xm:f>
          </x14:formula1>
          <xm:sqref>Q8:Q22</xm:sqref>
        </x14:dataValidation>
        <x14:dataValidation type="list" allowBlank="1" showInputMessage="1" showErrorMessage="1" xr:uid="{3A842258-6286-4801-98EB-C5CA25844356}">
          <x14:formula1>
            <xm:f>Elenchi!$J$12:$J$17</xm:f>
          </x14:formula1>
          <xm:sqref>T8:T22 V8:V22</xm:sqref>
        </x14:dataValidation>
        <x14:dataValidation type="list" allowBlank="1" showInputMessage="1" showErrorMessage="1" xr:uid="{63E5EA6C-37E4-45A7-88F0-B1E76EAE7967}">
          <x14:formula1>
            <xm:f>Elenchi!$N$12:$N$13</xm:f>
          </x14:formula1>
          <xm:sqref>AQ8:AQ22 AU8:AU22</xm:sqref>
        </x14:dataValidation>
        <x14:dataValidation type="list" allowBlank="1" showInputMessage="1" showErrorMessage="1" xr:uid="{7BD5C315-AF7D-426E-AE13-BDC5415438AA}">
          <x14:formula1>
            <xm:f>Elenchi!$N$21:$N$22</xm:f>
          </x14:formula1>
          <xm:sqref>AW8:AW22</xm:sqref>
        </x14:dataValidation>
        <x14:dataValidation type="list" allowBlank="1" showInputMessage="1" showErrorMessage="1" xr:uid="{5146EACC-1F10-4067-ACD1-7650E115EC3B}">
          <x14:formula1>
            <xm:f>Elenchi!$J$22:$J$25</xm:f>
          </x14:formula1>
          <xm:sqref>Y8:Y22</xm:sqref>
        </x14:dataValidation>
        <x14:dataValidation type="list" allowBlank="1" showInputMessage="1" showErrorMessage="1" xr:uid="{1CF709E7-CE78-47DD-94C4-7630E3770F7C}">
          <x14:formula1>
            <xm:f>Elenchi!$J$28:$J$30</xm:f>
          </x14:formula1>
          <xm:sqref>Z8:Z22</xm:sqref>
        </x14:dataValidation>
        <x14:dataValidation type="list" allowBlank="1" showInputMessage="1" showErrorMessage="1" xr:uid="{12D45BB4-098A-4241-AD6F-D88EAAEA3DE7}">
          <x14:formula1>
            <xm:f>Elenchi!$J$33:$J$35</xm:f>
          </x14:formula1>
          <xm:sqref>AA8:AA22</xm:sqref>
        </x14:dataValidation>
        <x14:dataValidation type="list" allowBlank="1" showInputMessage="1" showErrorMessage="1" xr:uid="{EC2E0148-669E-4C85-A9AA-3FBDDEC1AB7F}">
          <x14:formula1>
            <xm:f>Elenchi!$X$2:$X$10</xm:f>
          </x14:formula1>
          <xm:sqref>B8:B22</xm:sqref>
        </x14:dataValidation>
        <x14:dataValidation type="list" allowBlank="1" showInputMessage="1" showErrorMessage="1" xr:uid="{585B1B6E-D976-404D-8DE0-09D2CF32BFBA}">
          <x14:formula1>
            <xm:f>Elenchi!$AB$3:$AB$8</xm:f>
          </x14:formula1>
          <xm:sqref>C8</xm:sqref>
        </x14:dataValidation>
        <x14:dataValidation type="list" allowBlank="1" showInputMessage="1" showErrorMessage="1" xr:uid="{AF1FD0CF-75CE-41D1-9A63-F3DA00BDE63C}">
          <x14:formula1>
            <xm:f>Elenchi!$AE$3:$AE$8</xm:f>
          </x14:formula1>
          <xm:sqref>C9</xm:sqref>
        </x14:dataValidation>
        <x14:dataValidation type="list" allowBlank="1" showInputMessage="1" showErrorMessage="1" xr:uid="{11F54935-DB8F-466B-9074-60C8BF1ED60E}">
          <x14:formula1>
            <xm:f>Elenchi!$AH$3:$AH$8</xm:f>
          </x14:formula1>
          <xm:sqref>C10</xm:sqref>
        </x14:dataValidation>
        <x14:dataValidation type="list" allowBlank="1" showInputMessage="1" showErrorMessage="1" xr:uid="{CFE6F118-B6CC-4294-8F7C-D602BE72062D}">
          <x14:formula1>
            <xm:f>Elenchi!$AK$3:$AK$8</xm:f>
          </x14:formula1>
          <xm:sqref>C11</xm:sqref>
        </x14:dataValidation>
        <x14:dataValidation type="list" allowBlank="1" showInputMessage="1" showErrorMessage="1" xr:uid="{D23695A5-5361-4038-97D0-95734FC30540}">
          <x14:formula1>
            <xm:f>Elenchi!$AN$3:$AN$8</xm:f>
          </x14:formula1>
          <xm:sqref>C12</xm:sqref>
        </x14:dataValidation>
        <x14:dataValidation type="list" allowBlank="1" showInputMessage="1" showErrorMessage="1" xr:uid="{9A933DD7-A55F-44BD-89E4-4AF118018B3A}">
          <x14:formula1>
            <xm:f>Elenchi!$AQ$3:$AQ$8</xm:f>
          </x14:formula1>
          <xm:sqref>C13</xm:sqref>
        </x14:dataValidation>
        <x14:dataValidation type="list" allowBlank="1" showInputMessage="1" showErrorMessage="1" xr:uid="{26BD9D6D-59E7-4F93-9DF0-A8CA720C8DAB}">
          <x14:formula1>
            <xm:f>Elenchi!$AT$3:$AT$8</xm:f>
          </x14:formula1>
          <xm:sqref>C14</xm:sqref>
        </x14:dataValidation>
        <x14:dataValidation type="list" allowBlank="1" showInputMessage="1" showErrorMessage="1" xr:uid="{6B058E3F-6C84-4A65-811A-269AE32DB181}">
          <x14:formula1>
            <xm:f>Elenchi!$AW$3:$AW$8</xm:f>
          </x14:formula1>
          <xm:sqref>C15</xm:sqref>
        </x14:dataValidation>
        <x14:dataValidation type="list" allowBlank="1" showInputMessage="1" showErrorMessage="1" xr:uid="{0CA5B137-4F60-4D93-935D-0394999C6DBB}">
          <x14:formula1>
            <xm:f>Elenchi!$AB$14:$AB$19</xm:f>
          </x14:formula1>
          <xm:sqref>C16</xm:sqref>
        </x14:dataValidation>
        <x14:dataValidation type="list" allowBlank="1" showInputMessage="1" showErrorMessage="1" xr:uid="{CFD8B4CB-308F-4C39-A3D1-21D91CDA68FC}">
          <x14:formula1>
            <xm:f>Elenchi!$AE$14:$AE$19</xm:f>
          </x14:formula1>
          <xm:sqref>C17</xm:sqref>
        </x14:dataValidation>
        <x14:dataValidation type="list" allowBlank="1" showInputMessage="1" showErrorMessage="1" xr:uid="{9BA6FCA4-708B-45C0-999B-3DD4405975D5}">
          <x14:formula1>
            <xm:f>Elenchi!$AH$14:$AH$19</xm:f>
          </x14:formula1>
          <xm:sqref>C18</xm:sqref>
        </x14:dataValidation>
        <x14:dataValidation type="list" allowBlank="1" showInputMessage="1" showErrorMessage="1" xr:uid="{D50C9052-8D8B-4AD6-B626-A8CDB07EBA3C}">
          <x14:formula1>
            <xm:f>Elenchi!$AK$14:$AK$19</xm:f>
          </x14:formula1>
          <xm:sqref>C19</xm:sqref>
        </x14:dataValidation>
        <x14:dataValidation type="list" allowBlank="1" showInputMessage="1" showErrorMessage="1" xr:uid="{DAA68BCE-2A66-4D72-AAD2-3C0944BD29DE}">
          <x14:formula1>
            <xm:f>Elenchi!$AN$14:$AN$19</xm:f>
          </x14:formula1>
          <xm:sqref>C20</xm:sqref>
        </x14:dataValidation>
        <x14:dataValidation type="list" allowBlank="1" showInputMessage="1" showErrorMessage="1" xr:uid="{8B88A392-62E3-499B-BD15-FBFCE4C1CB01}">
          <x14:formula1>
            <xm:f>Elenchi!$AQ$14:$AQ$19</xm:f>
          </x14:formula1>
          <xm:sqref>C21</xm:sqref>
        </x14:dataValidation>
        <x14:dataValidation type="list" allowBlank="1" showInputMessage="1" showErrorMessage="1" xr:uid="{B37A43C7-50FB-4282-85AF-364F86AE1066}">
          <x14:formula1>
            <xm:f>Elenchi!$AT$14:$AT$19</xm:f>
          </x14:formula1>
          <xm:sqref>C22</xm:sqref>
        </x14:dataValidation>
        <x14:dataValidation type="list" allowBlank="1" showInputMessage="1" showErrorMessage="1" xr:uid="{B664583C-C58D-4B37-BDE7-DAB3D4082893}">
          <x14:formula1>
            <xm:f>Elenchi!$F$12:$F$15</xm:f>
          </x14:formula1>
          <xm:sqref>AD8:AD22</xm:sqref>
        </x14:dataValidation>
        <x14:dataValidation type="list" allowBlank="1" showInputMessage="1" showErrorMessage="1" xr:uid="{1E4F5F38-C65F-42CC-A8C9-FCFECE245439}">
          <x14:formula1>
            <xm:f>Elenchi!$F$18:$F$20</xm:f>
          </x14:formula1>
          <xm:sqref>AE8:AE22</xm:sqref>
        </x14:dataValidation>
        <x14:dataValidation type="list" allowBlank="1" showInputMessage="1" showErrorMessage="1" xr:uid="{A78F5F6C-23ED-4B65-A7D9-595E8FCA67B3}">
          <x14:formula1>
            <xm:f>Elenchi!$B$18:$B$19</xm:f>
          </x14:formula1>
          <xm:sqref>BC8:BW22</xm:sqref>
        </x14:dataValidation>
        <x14:dataValidation type="list" allowBlank="1" showInputMessage="1" showErrorMessage="1" xr:uid="{7746EEEC-B38A-4161-9BFF-81ED86480886}">
          <x14:formula1>
            <xm:f>Elenchi!$B$22:$B$23</xm:f>
          </x14:formula1>
          <xm:sqref>AH8:AI22</xm:sqref>
        </x14:dataValidation>
        <x14:dataValidation type="list" allowBlank="1" showInputMessage="1" showErrorMessage="1" xr:uid="{A5601F69-65E1-4607-A2E9-F13683E6FF0F}">
          <x14:formula1>
            <xm:f>Elenchi!$F$25:$F$45</xm:f>
          </x14:formula1>
          <xm:sqref>BB8:BB22</xm:sqref>
        </x14:dataValidation>
        <x14:dataValidation type="list" allowBlank="1" showInputMessage="1" showErrorMessage="1" xr:uid="{DA70D160-6EA4-44F0-AD7F-0E01F8E96FBF}">
          <x14:formula1>
            <xm:f>Elenchi!$O$3:$O$6</xm:f>
          </x14:formula1>
          <xm:sqref>AJ8:AL22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7E8CA-D35D-486A-88E1-732931A932B0}">
  <dimension ref="B1:AW50"/>
  <sheetViews>
    <sheetView zoomScaleNormal="100" workbookViewId="0">
      <selection activeCell="B9" sqref="B9"/>
    </sheetView>
  </sheetViews>
  <sheetFormatPr defaultColWidth="8.85546875" defaultRowHeight="15"/>
  <cols>
    <col min="2" max="2" width="34.140625" bestFit="1" customWidth="1"/>
    <col min="3" max="3" width="14.42578125" customWidth="1"/>
    <col min="4" max="4" width="9.7109375" bestFit="1" customWidth="1"/>
    <col min="6" max="6" width="56.42578125" customWidth="1"/>
    <col min="10" max="10" width="43.7109375" customWidth="1"/>
    <col min="11" max="11" width="14.140625" customWidth="1"/>
    <col min="14" max="14" width="51.42578125" customWidth="1"/>
    <col min="15" max="15" width="17.28515625" customWidth="1"/>
    <col min="16" max="16" width="13.85546875" customWidth="1"/>
    <col min="21" max="21" width="29.85546875" style="102" customWidth="1"/>
    <col min="22" max="22" width="36.42578125" style="102" customWidth="1"/>
    <col min="24" max="24" width="39.42578125" style="92" bestFit="1" customWidth="1"/>
    <col min="27" max="27" width="18.28515625" customWidth="1"/>
    <col min="28" max="28" width="17.85546875" style="72" bestFit="1" customWidth="1"/>
    <col min="29" max="29" width="4.42578125" style="72" customWidth="1"/>
    <col min="30" max="30" width="21.42578125" customWidth="1"/>
    <col min="31" max="31" width="18" customWidth="1"/>
    <col min="32" max="32" width="5.85546875" customWidth="1"/>
    <col min="33" max="33" width="17.85546875" customWidth="1"/>
    <col min="34" max="34" width="19" customWidth="1"/>
    <col min="35" max="35" width="5.42578125" customWidth="1"/>
    <col min="36" max="37" width="20.85546875" customWidth="1"/>
    <col min="38" max="38" width="6.42578125" customWidth="1"/>
    <col min="39" max="40" width="20.85546875" customWidth="1"/>
    <col min="41" max="41" width="5.7109375" customWidth="1"/>
    <col min="42" max="43" width="20.85546875" customWidth="1"/>
    <col min="44" max="44" width="6.42578125" customWidth="1"/>
    <col min="45" max="46" width="20.85546875" customWidth="1"/>
    <col min="47" max="47" width="5.42578125" customWidth="1"/>
    <col min="48" max="62" width="20.85546875" customWidth="1"/>
  </cols>
  <sheetData>
    <row r="1" spans="2:49" ht="15.75" thickBot="1">
      <c r="B1" s="93"/>
      <c r="C1" s="94"/>
      <c r="D1" s="21" t="s">
        <v>165</v>
      </c>
      <c r="F1" s="69"/>
      <c r="G1" s="70"/>
      <c r="H1" s="21" t="s">
        <v>165</v>
      </c>
      <c r="J1" s="69"/>
      <c r="K1" s="70"/>
      <c r="L1" s="21" t="s">
        <v>165</v>
      </c>
      <c r="N1" s="69"/>
      <c r="O1" s="70"/>
      <c r="P1" s="70"/>
      <c r="Q1" s="71" t="s">
        <v>165</v>
      </c>
      <c r="U1" s="231" t="s">
        <v>166</v>
      </c>
      <c r="V1" s="231"/>
      <c r="X1" s="27" t="s">
        <v>167</v>
      </c>
      <c r="AA1" s="230">
        <v>1</v>
      </c>
      <c r="AB1" s="230"/>
      <c r="AD1" s="230">
        <f>AA1+1</f>
        <v>2</v>
      </c>
      <c r="AE1" s="230"/>
      <c r="AG1" s="230">
        <f>AD1+1</f>
        <v>3</v>
      </c>
      <c r="AH1" s="230"/>
      <c r="AJ1" s="230">
        <f>AG1+1</f>
        <v>4</v>
      </c>
      <c r="AK1" s="230"/>
      <c r="AM1" s="230">
        <f>AJ1+1</f>
        <v>5</v>
      </c>
      <c r="AN1" s="230"/>
      <c r="AP1" s="230">
        <f>AM1+1</f>
        <v>6</v>
      </c>
      <c r="AQ1" s="230"/>
      <c r="AS1" s="230">
        <f>AP1+1</f>
        <v>7</v>
      </c>
      <c r="AT1" s="230"/>
      <c r="AV1" s="230">
        <f>AS1+1</f>
        <v>8</v>
      </c>
      <c r="AW1" s="230"/>
    </row>
    <row r="2" spans="2:49" s="13" customFormat="1" ht="30">
      <c r="B2" s="23" t="s">
        <v>168</v>
      </c>
      <c r="C2" s="4" t="s">
        <v>169</v>
      </c>
      <c r="D2" s="31" t="s">
        <v>170</v>
      </c>
      <c r="F2" s="23" t="s">
        <v>171</v>
      </c>
      <c r="G2" s="4" t="s">
        <v>169</v>
      </c>
      <c r="H2" s="31" t="s">
        <v>172</v>
      </c>
      <c r="J2" s="23" t="s">
        <v>173</v>
      </c>
      <c r="K2" s="4" t="s">
        <v>174</v>
      </c>
      <c r="L2" s="31" t="s">
        <v>172</v>
      </c>
      <c r="N2" s="23" t="s">
        <v>84</v>
      </c>
      <c r="O2" s="4" t="s">
        <v>175</v>
      </c>
      <c r="P2" s="4" t="s">
        <v>176</v>
      </c>
      <c r="Q2" s="31" t="s">
        <v>177</v>
      </c>
      <c r="U2" s="25" t="s">
        <v>178</v>
      </c>
      <c r="V2" s="25" t="s">
        <v>94</v>
      </c>
      <c r="X2" s="73" t="s">
        <v>179</v>
      </c>
      <c r="AA2" s="232">
        <f>'Tabella parametri'!B8</f>
        <v>0</v>
      </c>
      <c r="AB2" s="233"/>
      <c r="AD2" s="234">
        <f>'Tabella parametri'!B9</f>
        <v>0</v>
      </c>
      <c r="AE2" s="235"/>
      <c r="AG2" s="234">
        <f>'Tabella parametri'!B10</f>
        <v>0</v>
      </c>
      <c r="AH2" s="235"/>
      <c r="AJ2" s="234">
        <f>'Tabella parametri'!B11</f>
        <v>0</v>
      </c>
      <c r="AK2" s="235"/>
      <c r="AM2" s="234">
        <f>'Tabella parametri'!B12</f>
        <v>0</v>
      </c>
      <c r="AN2" s="235"/>
      <c r="AP2" s="234">
        <f>'Tabella parametri'!B13</f>
        <v>0</v>
      </c>
      <c r="AQ2" s="235"/>
      <c r="AS2" s="234">
        <f>'Tabella parametri'!B14</f>
        <v>0</v>
      </c>
      <c r="AT2" s="235"/>
      <c r="AV2" s="234">
        <f>'Tabella parametri'!B15</f>
        <v>0</v>
      </c>
      <c r="AW2" s="235"/>
    </row>
    <row r="3" spans="2:49" ht="105">
      <c r="B3" s="113" t="s">
        <v>10</v>
      </c>
      <c r="C3" s="112">
        <v>1</v>
      </c>
      <c r="D3" s="110">
        <f>VLOOKUP($D$2,$B$12:$C$15,2,FALSE)/MAX($C$3:$C$7)*C3</f>
        <v>0</v>
      </c>
      <c r="F3" s="75" t="s">
        <v>180</v>
      </c>
      <c r="G3" s="29">
        <v>3</v>
      </c>
      <c r="H3" s="74">
        <f>VLOOKUP($H$2,$B$12:$C$15,2,FALSE)/MAX($G$3:$G$7)*G3</f>
        <v>3</v>
      </c>
      <c r="J3" s="76" t="s">
        <v>181</v>
      </c>
      <c r="K3" s="29">
        <v>1</v>
      </c>
      <c r="L3" s="74">
        <f>VLOOKUP($L$2,$B$12:$C$15,2,FALSE)/MAX($K$3:$K$7)*K3</f>
        <v>0.6</v>
      </c>
      <c r="N3" s="75" t="s">
        <v>182</v>
      </c>
      <c r="O3" s="78" t="s">
        <v>183</v>
      </c>
      <c r="P3" s="29">
        <v>2</v>
      </c>
      <c r="Q3" s="74">
        <f>VLOOKUP($Q$2,$B$12:$C$15,2,FALSE)/MAX($P$3:$P$7)*P3</f>
        <v>0.8</v>
      </c>
      <c r="U3" s="73" t="s">
        <v>179</v>
      </c>
      <c r="V3" s="79" t="s">
        <v>184</v>
      </c>
      <c r="X3" s="73" t="s">
        <v>185</v>
      </c>
      <c r="AA3" s="80" t="str" cm="1">
        <f t="array" ref="AA3">_xlfn._xlws.FILTER($U$3:$V$32,$U$3:$U$32=AA2,"nessun valore")</f>
        <v>nessun valore</v>
      </c>
      <c r="AB3" s="81"/>
      <c r="AD3" s="80" t="str" cm="1">
        <f t="array" ref="AD3">_xlfn._xlws.FILTER($U$3:$V$32,$U$3:$U$32=AD2,"nessun valore")</f>
        <v>nessun valore</v>
      </c>
      <c r="AE3" s="81"/>
      <c r="AG3" s="80" t="str" cm="1">
        <f t="array" ref="AG3">_xlfn._xlws.FILTER($U$3:$V$32,$U$3:$U$32=AG2,"nessun valore")</f>
        <v>nessun valore</v>
      </c>
      <c r="AH3" s="81"/>
      <c r="AJ3" s="80" t="str" cm="1">
        <f t="array" ref="AJ3">_xlfn._xlws.FILTER($U$3:$V$32,$U$3:$U$32=AJ2,"nessun valore")</f>
        <v>nessun valore</v>
      </c>
      <c r="AK3" s="81"/>
      <c r="AM3" s="80" t="str" cm="1">
        <f t="array" ref="AM3">_xlfn._xlws.FILTER($U$3:$V$32,$U$3:$U$32=AM2,"nessun valore")</f>
        <v>nessun valore</v>
      </c>
      <c r="AN3" s="81"/>
      <c r="AP3" s="80" t="str" cm="1">
        <f t="array" ref="AP3">_xlfn._xlws.FILTER($U$3:$V$32,$U$3:$U$32=AP2,"nessun valore")</f>
        <v>nessun valore</v>
      </c>
      <c r="AQ3" s="81"/>
      <c r="AS3" s="80" t="str" cm="1">
        <f t="array" ref="AS3">_xlfn._xlws.FILTER($U$3:$V$32,$U$3:$U$32=AS2,"nessun valore")</f>
        <v>nessun valore</v>
      </c>
      <c r="AT3" s="81"/>
      <c r="AV3" s="80" t="str" cm="1">
        <f t="array" ref="AV3">_xlfn._xlws.FILTER($U$3:$V$32,$U$3:$U$32=AV2,"nessun valore")</f>
        <v>nessun valore</v>
      </c>
      <c r="AW3" s="81"/>
    </row>
    <row r="4" spans="2:49" ht="75">
      <c r="B4" s="113" t="s">
        <v>11</v>
      </c>
      <c r="C4" s="112">
        <v>2</v>
      </c>
      <c r="D4" s="110">
        <f>VLOOKUP($D$2,$B$12:$C$15,2,FALSE)/MAX($C$3:$C$7)*C4</f>
        <v>0</v>
      </c>
      <c r="F4" s="75" t="s">
        <v>186</v>
      </c>
      <c r="G4" s="29">
        <v>2</v>
      </c>
      <c r="H4" s="74">
        <f t="shared" ref="H4:H7" si="0">VLOOKUP($H$2,$B$12:$C$15,2,FALSE)/MAX($G$3:$G$7)*G4</f>
        <v>2</v>
      </c>
      <c r="J4" s="76" t="s">
        <v>187</v>
      </c>
      <c r="K4" s="29">
        <v>2</v>
      </c>
      <c r="L4" s="74">
        <f>VLOOKUP($L$2,$B$12:$C$15,2,FALSE)/MAX($K$3:$K$7)*K4</f>
        <v>1.2</v>
      </c>
      <c r="N4" s="77" t="s">
        <v>188</v>
      </c>
      <c r="O4" s="78" t="s">
        <v>189</v>
      </c>
      <c r="P4" s="29">
        <v>2</v>
      </c>
      <c r="Q4" s="74">
        <f>VLOOKUP($Q$2,$B$12:$C$15,2,FALSE)/MAX($P$3:$P$7)*P4</f>
        <v>0.8</v>
      </c>
      <c r="U4" s="73" t="s">
        <v>179</v>
      </c>
      <c r="V4" s="79" t="s">
        <v>190</v>
      </c>
      <c r="X4" s="82" t="s">
        <v>191</v>
      </c>
      <c r="AA4" s="80"/>
      <c r="AB4" s="81"/>
      <c r="AD4" s="80"/>
      <c r="AE4" s="81"/>
      <c r="AG4" s="80"/>
      <c r="AH4" s="81"/>
      <c r="AJ4" s="80"/>
      <c r="AK4" s="81"/>
      <c r="AM4" s="80"/>
      <c r="AN4" s="81"/>
      <c r="AP4" s="80"/>
      <c r="AQ4" s="81"/>
      <c r="AS4" s="80"/>
      <c r="AT4" s="81"/>
      <c r="AV4" s="80"/>
      <c r="AW4" s="81"/>
    </row>
    <row r="5" spans="2:49" ht="75">
      <c r="B5" s="113" t="s">
        <v>12</v>
      </c>
      <c r="C5" s="112">
        <v>3</v>
      </c>
      <c r="D5" s="110">
        <f t="shared" ref="D5:D8" si="1">VLOOKUP($D$2,$B$12:$C$15,2,FALSE)/MAX($C$3:$C$7)*C5</f>
        <v>0</v>
      </c>
      <c r="F5" s="75" t="s">
        <v>192</v>
      </c>
      <c r="G5" s="29">
        <v>1</v>
      </c>
      <c r="H5" s="74">
        <f t="shared" si="0"/>
        <v>1</v>
      </c>
      <c r="J5" s="76" t="s">
        <v>193</v>
      </c>
      <c r="K5" s="29">
        <v>3</v>
      </c>
      <c r="L5" s="74">
        <f>VLOOKUP($L$2,$B$12:$C$15,2,FALSE)/MAX($K$3:$K$7)*K5</f>
        <v>1.7999999999999998</v>
      </c>
      <c r="N5" s="77" t="s">
        <v>194</v>
      </c>
      <c r="O5" s="78" t="s">
        <v>195</v>
      </c>
      <c r="P5" s="29">
        <v>2</v>
      </c>
      <c r="Q5" s="74">
        <f>VLOOKUP($Q$2,$B$12:$C$15,2,FALSE)/MAX($P$3:$P$7)*P5</f>
        <v>0.8</v>
      </c>
      <c r="U5" s="79" t="s">
        <v>185</v>
      </c>
      <c r="V5" s="79" t="s">
        <v>196</v>
      </c>
      <c r="X5" s="82" t="s">
        <v>197</v>
      </c>
      <c r="AA5" s="83"/>
      <c r="AB5" s="81"/>
      <c r="AD5" s="83"/>
      <c r="AE5" s="74"/>
      <c r="AG5" s="83"/>
      <c r="AH5" s="74"/>
      <c r="AJ5" s="83"/>
      <c r="AK5" s="74"/>
      <c r="AM5" s="83"/>
      <c r="AN5" s="74"/>
      <c r="AP5" s="83"/>
      <c r="AQ5" s="74"/>
      <c r="AS5" s="83"/>
      <c r="AT5" s="74"/>
      <c r="AV5" s="83"/>
      <c r="AW5" s="74"/>
    </row>
    <row r="6" spans="2:49" ht="45">
      <c r="B6" s="113" t="s">
        <v>13</v>
      </c>
      <c r="C6" s="112">
        <v>4</v>
      </c>
      <c r="D6" s="110">
        <f t="shared" si="1"/>
        <v>0</v>
      </c>
      <c r="F6" s="75"/>
      <c r="G6" s="29"/>
      <c r="H6" s="74">
        <f t="shared" si="0"/>
        <v>0</v>
      </c>
      <c r="J6" s="76" t="s">
        <v>198</v>
      </c>
      <c r="K6" s="29">
        <v>4</v>
      </c>
      <c r="L6" s="74">
        <f>VLOOKUP($L$2,$B$12:$C$15,2,FALSE)/MAX($K$3:$K$7)*K6</f>
        <v>2.4</v>
      </c>
      <c r="N6" s="77" t="s">
        <v>199</v>
      </c>
      <c r="O6" s="78" t="s">
        <v>200</v>
      </c>
      <c r="P6" s="29">
        <v>5</v>
      </c>
      <c r="Q6" s="74">
        <f>VLOOKUP($Q$2,$B$12:$C$15,2,FALSE)/MAX($P$3:$P$7)*P6</f>
        <v>2</v>
      </c>
      <c r="U6" s="82" t="s">
        <v>191</v>
      </c>
      <c r="V6" s="26" t="s">
        <v>201</v>
      </c>
      <c r="X6" s="73" t="s">
        <v>202</v>
      </c>
      <c r="AA6" s="83"/>
      <c r="AB6" s="81"/>
      <c r="AD6" s="83"/>
      <c r="AE6" s="74"/>
      <c r="AG6" s="83"/>
      <c r="AH6" s="74"/>
      <c r="AJ6" s="83"/>
      <c r="AK6" s="74"/>
      <c r="AM6" s="83"/>
      <c r="AN6" s="74"/>
      <c r="AP6" s="83"/>
      <c r="AQ6" s="74"/>
      <c r="AS6" s="83"/>
      <c r="AT6" s="74"/>
      <c r="AV6" s="83"/>
      <c r="AW6" s="74"/>
    </row>
    <row r="7" spans="2:49" ht="15.75" thickBot="1">
      <c r="B7" s="113" t="s">
        <v>203</v>
      </c>
      <c r="C7" s="112">
        <v>5</v>
      </c>
      <c r="D7" s="110">
        <f t="shared" si="1"/>
        <v>0</v>
      </c>
      <c r="F7" s="85"/>
      <c r="G7" s="30"/>
      <c r="H7" s="84">
        <f t="shared" si="0"/>
        <v>0</v>
      </c>
      <c r="J7" s="86" t="s">
        <v>204</v>
      </c>
      <c r="K7" s="30">
        <v>5</v>
      </c>
      <c r="L7" s="84">
        <f>VLOOKUP($L$2,$B$12:$C$15,2,FALSE)/MAX($K$3:$K$7)*K7</f>
        <v>3</v>
      </c>
      <c r="N7" s="87" t="s">
        <v>205</v>
      </c>
      <c r="O7" s="88" t="s">
        <v>206</v>
      </c>
      <c r="P7" s="30">
        <v>1</v>
      </c>
      <c r="Q7" s="84">
        <f>VLOOKUP($Q$2,$B$12:$C$15,2,FALSE)/MAX($P$3:$P$7)*P7</f>
        <v>0.4</v>
      </c>
      <c r="U7" s="82" t="s">
        <v>191</v>
      </c>
      <c r="V7" s="26" t="s">
        <v>207</v>
      </c>
      <c r="X7" s="82" t="s">
        <v>208</v>
      </c>
      <c r="AA7" s="83"/>
      <c r="AB7" s="81"/>
      <c r="AD7" s="83"/>
      <c r="AE7" s="74"/>
      <c r="AG7" s="83"/>
      <c r="AH7" s="74"/>
      <c r="AJ7" s="83"/>
      <c r="AK7" s="74"/>
      <c r="AM7" s="83"/>
      <c r="AN7" s="74"/>
      <c r="AP7" s="83"/>
      <c r="AQ7" s="74"/>
      <c r="AS7" s="83"/>
      <c r="AT7" s="74"/>
      <c r="AV7" s="83"/>
      <c r="AW7" s="74"/>
    </row>
    <row r="8" spans="2:49" ht="15.75" thickBot="1">
      <c r="B8" s="114" t="s">
        <v>209</v>
      </c>
      <c r="C8" s="103">
        <v>5</v>
      </c>
      <c r="D8" s="111">
        <f t="shared" si="1"/>
        <v>0</v>
      </c>
      <c r="U8" s="82" t="s">
        <v>191</v>
      </c>
      <c r="V8" s="26" t="s">
        <v>210</v>
      </c>
      <c r="X8" s="82" t="s">
        <v>211</v>
      </c>
      <c r="AA8" s="89"/>
      <c r="AB8" s="90"/>
      <c r="AD8" s="89"/>
      <c r="AE8" s="84"/>
      <c r="AG8" s="89"/>
      <c r="AH8" s="84"/>
      <c r="AJ8" s="89"/>
      <c r="AK8" s="84"/>
      <c r="AM8" s="89"/>
      <c r="AN8" s="84"/>
      <c r="AP8" s="89"/>
      <c r="AQ8" s="84"/>
      <c r="AS8" s="89"/>
      <c r="AT8" s="84"/>
      <c r="AV8" s="89"/>
      <c r="AW8" s="84"/>
    </row>
    <row r="9" spans="2:49" ht="15.75" thickBot="1">
      <c r="U9" s="82" t="s">
        <v>191</v>
      </c>
      <c r="V9" s="26" t="s">
        <v>212</v>
      </c>
      <c r="X9" s="82" t="s">
        <v>213</v>
      </c>
    </row>
    <row r="10" spans="2:49">
      <c r="F10" s="69"/>
      <c r="G10" s="70"/>
      <c r="H10" s="21" t="s">
        <v>165</v>
      </c>
      <c r="J10" s="69"/>
      <c r="K10" s="70"/>
      <c r="L10" s="21" t="s">
        <v>165</v>
      </c>
      <c r="N10" s="69"/>
      <c r="O10" s="70"/>
      <c r="P10" s="91" t="s">
        <v>165</v>
      </c>
      <c r="U10" s="82" t="s">
        <v>191</v>
      </c>
      <c r="V10" s="26" t="s">
        <v>214</v>
      </c>
      <c r="X10" s="82" t="s">
        <v>215</v>
      </c>
    </row>
    <row r="11" spans="2:49" ht="30">
      <c r="F11" s="22" t="s">
        <v>216</v>
      </c>
      <c r="G11" s="8" t="s">
        <v>217</v>
      </c>
      <c r="H11" s="31" t="s">
        <v>172</v>
      </c>
      <c r="J11" s="22" t="s">
        <v>218</v>
      </c>
      <c r="K11" s="8" t="s">
        <v>217</v>
      </c>
      <c r="L11" s="31" t="s">
        <v>172</v>
      </c>
      <c r="N11" s="36" t="s">
        <v>219</v>
      </c>
      <c r="O11" s="20" t="s">
        <v>220</v>
      </c>
      <c r="P11" s="31" t="s">
        <v>170</v>
      </c>
      <c r="U11" s="82" t="s">
        <v>191</v>
      </c>
      <c r="V11" s="26" t="s">
        <v>221</v>
      </c>
    </row>
    <row r="12" spans="2:49" ht="30.75" thickBot="1">
      <c r="B12" s="2" t="s">
        <v>172</v>
      </c>
      <c r="C12" s="29">
        <v>3</v>
      </c>
      <c r="F12" s="83" t="s">
        <v>222</v>
      </c>
      <c r="G12" s="29">
        <v>1</v>
      </c>
      <c r="H12" s="74">
        <f>VLOOKUP($H$11,$B$12:$C$15,2,FALSE)/MAX($G$12:$G$15)*G12</f>
        <v>0.75</v>
      </c>
      <c r="J12" s="75" t="s">
        <v>223</v>
      </c>
      <c r="K12" s="29">
        <v>0</v>
      </c>
      <c r="L12" s="74">
        <f t="shared" ref="L12:L17" si="2">VLOOKUP($L$11,$B$12:$C$15,2,FALSE)/MAX($K$12:$K$17)*K12</f>
        <v>0</v>
      </c>
      <c r="N12" s="77" t="s">
        <v>224</v>
      </c>
      <c r="O12" s="37">
        <v>2</v>
      </c>
      <c r="P12" s="74">
        <f>VLOOKUP($P$11,$B$12:$C$15,2,FALSE)/MAX($O$12:$O$13)*O12</f>
        <v>0</v>
      </c>
      <c r="U12" s="82" t="s">
        <v>197</v>
      </c>
      <c r="V12" s="26" t="s">
        <v>225</v>
      </c>
      <c r="AA12" s="230">
        <f>AV1+1</f>
        <v>9</v>
      </c>
      <c r="AB12" s="230"/>
      <c r="AD12" s="230">
        <f>AA12+1</f>
        <v>10</v>
      </c>
      <c r="AE12" s="230"/>
      <c r="AG12" s="230">
        <f>AD12+1</f>
        <v>11</v>
      </c>
      <c r="AH12" s="230"/>
      <c r="AJ12" s="230">
        <f>AG12+1</f>
        <v>12</v>
      </c>
      <c r="AK12" s="230"/>
      <c r="AM12" s="230">
        <f>AJ12+1</f>
        <v>13</v>
      </c>
      <c r="AN12" s="230"/>
      <c r="AP12" s="230">
        <f>AM12+1</f>
        <v>14</v>
      </c>
      <c r="AQ12" s="230"/>
      <c r="AS12" s="230">
        <f>AP12+1</f>
        <v>15</v>
      </c>
      <c r="AT12" s="230"/>
    </row>
    <row r="13" spans="2:49" ht="30.75" thickBot="1">
      <c r="B13" s="2" t="s">
        <v>177</v>
      </c>
      <c r="C13" s="29">
        <v>2</v>
      </c>
      <c r="F13" s="83" t="s">
        <v>226</v>
      </c>
      <c r="G13" s="29">
        <v>2</v>
      </c>
      <c r="H13" s="74">
        <f>VLOOKUP($H$11,$B$12:$C$15,2,FALSE)/MAX($G$12:$G$15)*G13</f>
        <v>1.5</v>
      </c>
      <c r="J13" s="75" t="s">
        <v>227</v>
      </c>
      <c r="K13" s="29">
        <v>5</v>
      </c>
      <c r="L13" s="74">
        <f t="shared" si="2"/>
        <v>3</v>
      </c>
      <c r="N13" s="87" t="s">
        <v>228</v>
      </c>
      <c r="O13" s="38">
        <v>1</v>
      </c>
      <c r="P13" s="84">
        <f>VLOOKUP($P$11,$B$12:$C$15,2,FALSE)/MAX($O$12:$O$13)*O13</f>
        <v>0</v>
      </c>
      <c r="U13" s="82" t="s">
        <v>197</v>
      </c>
      <c r="V13" s="26" t="s">
        <v>229</v>
      </c>
      <c r="AA13" s="232">
        <f>'Tabella parametri'!B16</f>
        <v>0</v>
      </c>
      <c r="AB13" s="233"/>
      <c r="AC13" s="13"/>
      <c r="AD13" s="234">
        <f>'Tabella parametri'!B17</f>
        <v>0</v>
      </c>
      <c r="AE13" s="235"/>
      <c r="AF13" s="13"/>
      <c r="AG13" s="234">
        <f>'Tabella parametri'!B18</f>
        <v>0</v>
      </c>
      <c r="AH13" s="235"/>
      <c r="AI13" s="13"/>
      <c r="AJ13" s="234">
        <f>'Tabella parametri'!B19</f>
        <v>0</v>
      </c>
      <c r="AK13" s="235"/>
      <c r="AL13" s="13"/>
      <c r="AM13" s="234">
        <f>'Tabella parametri'!B20</f>
        <v>0</v>
      </c>
      <c r="AN13" s="235"/>
      <c r="AO13" s="13"/>
      <c r="AP13" s="234">
        <f>'Tabella parametri'!B21</f>
        <v>0</v>
      </c>
      <c r="AQ13" s="235"/>
      <c r="AR13" s="13"/>
      <c r="AS13" s="234">
        <f>'Tabella parametri'!B22</f>
        <v>0</v>
      </c>
      <c r="AT13" s="235"/>
      <c r="AU13" s="13"/>
    </row>
    <row r="14" spans="2:49" ht="45.75" thickBot="1">
      <c r="B14" s="2" t="s">
        <v>230</v>
      </c>
      <c r="C14" s="29">
        <v>1</v>
      </c>
      <c r="F14" s="83" t="s">
        <v>231</v>
      </c>
      <c r="G14" s="29">
        <v>3</v>
      </c>
      <c r="H14" s="74">
        <f>VLOOKUP($H$11,$B$12:$C$15,2,FALSE)/MAX($G$12:$G$15)*G14</f>
        <v>2.25</v>
      </c>
      <c r="J14" s="75" t="s">
        <v>232</v>
      </c>
      <c r="K14" s="29">
        <v>4</v>
      </c>
      <c r="L14" s="74">
        <f t="shared" si="2"/>
        <v>2.4</v>
      </c>
      <c r="U14" s="82" t="s">
        <v>197</v>
      </c>
      <c r="V14" s="26" t="s">
        <v>233</v>
      </c>
      <c r="AA14" s="80" t="str" cm="1">
        <f t="array" ref="AA14">_xlfn._xlws.FILTER($U$3:$V$32,$U$3:$U$32=AA13,"nessun valore")</f>
        <v>nessun valore</v>
      </c>
      <c r="AB14" s="81"/>
      <c r="AD14" s="80" t="str" cm="1">
        <f t="array" ref="AD14">_xlfn._xlws.FILTER($U$3:$V$32,$U$3:$U$32=AD13,"nessun valore")</f>
        <v>nessun valore</v>
      </c>
      <c r="AE14" s="81"/>
      <c r="AG14" s="80" t="str" cm="1">
        <f t="array" ref="AG14">_xlfn._xlws.FILTER($U$3:$V$32,$U$3:$U$32=AG13,"nessun valore")</f>
        <v>nessun valore</v>
      </c>
      <c r="AH14" s="81"/>
      <c r="AJ14" s="80" t="str" cm="1">
        <f t="array" ref="AJ14">_xlfn._xlws.FILTER($U$3:$V$32,$U$3:$U$32=AJ13,"nessun valore")</f>
        <v>nessun valore</v>
      </c>
      <c r="AK14" s="81"/>
      <c r="AM14" s="80" t="str" cm="1">
        <f t="array" ref="AM14">_xlfn._xlws.FILTER($U$3:$V$32,$U$3:$U$32=AM13,"nessun valore")</f>
        <v>nessun valore</v>
      </c>
      <c r="AN14" s="81"/>
      <c r="AP14" s="80" t="str" cm="1">
        <f t="array" ref="AP14">_xlfn._xlws.FILTER($U$3:$V$32,$U$3:$U$32=AP13,"nessun valore")</f>
        <v>nessun valore</v>
      </c>
      <c r="AQ14" s="81"/>
      <c r="AS14" s="80" t="str" cm="1">
        <f t="array" ref="AS14">_xlfn._xlws.FILTER($U$3:$V$32,$U$3:$U$32=AS13,"nessun valore")</f>
        <v>nessun valore</v>
      </c>
      <c r="AT14" s="81"/>
    </row>
    <row r="15" spans="2:49" ht="30">
      <c r="B15" s="2" t="s">
        <v>170</v>
      </c>
      <c r="C15" s="29">
        <v>0</v>
      </c>
      <c r="F15" s="83" t="s">
        <v>234</v>
      </c>
      <c r="G15" s="29">
        <v>4</v>
      </c>
      <c r="H15" s="74">
        <f>VLOOKUP($H$11,$B$12:$C$15,2,FALSE)/MAX($G$12:$G$15)*G15</f>
        <v>3</v>
      </c>
      <c r="J15" s="75" t="s">
        <v>235</v>
      </c>
      <c r="K15" s="29">
        <v>3</v>
      </c>
      <c r="L15" s="74">
        <f t="shared" si="2"/>
        <v>1.7999999999999998</v>
      </c>
      <c r="N15" s="93"/>
      <c r="O15" s="94"/>
      <c r="P15" s="91" t="s">
        <v>165</v>
      </c>
      <c r="U15" s="82" t="s">
        <v>202</v>
      </c>
      <c r="V15" s="26" t="s">
        <v>236</v>
      </c>
      <c r="AA15" s="80"/>
      <c r="AB15" s="81"/>
      <c r="AD15" s="80"/>
      <c r="AE15" s="81"/>
      <c r="AG15" s="80"/>
      <c r="AH15" s="81"/>
      <c r="AJ15" s="80"/>
      <c r="AK15" s="81"/>
      <c r="AM15" s="80"/>
      <c r="AN15" s="81"/>
      <c r="AP15" s="80"/>
      <c r="AQ15" s="81"/>
      <c r="AS15" s="80"/>
      <c r="AT15" s="81"/>
    </row>
    <row r="16" spans="2:49" ht="45">
      <c r="F16" s="95"/>
      <c r="H16" s="96"/>
      <c r="J16" s="75" t="s">
        <v>237</v>
      </c>
      <c r="K16" s="29">
        <v>1</v>
      </c>
      <c r="L16" s="74">
        <f t="shared" si="2"/>
        <v>0.6</v>
      </c>
      <c r="N16" s="36" t="s">
        <v>238</v>
      </c>
      <c r="O16" s="15" t="s">
        <v>239</v>
      </c>
      <c r="P16" s="31" t="s">
        <v>170</v>
      </c>
      <c r="U16" s="82" t="s">
        <v>202</v>
      </c>
      <c r="V16" s="26" t="s">
        <v>240</v>
      </c>
      <c r="AA16" s="83"/>
      <c r="AB16" s="81"/>
      <c r="AD16" s="83"/>
      <c r="AE16" s="74"/>
      <c r="AG16" s="83"/>
      <c r="AH16" s="74"/>
      <c r="AJ16" s="83"/>
      <c r="AK16" s="74"/>
      <c r="AM16" s="83"/>
      <c r="AN16" s="74"/>
      <c r="AP16" s="83"/>
      <c r="AQ16" s="74"/>
      <c r="AS16" s="83"/>
      <c r="AT16" s="74"/>
    </row>
    <row r="17" spans="2:46" ht="15.75" thickBot="1">
      <c r="B17" s="8" t="s">
        <v>241</v>
      </c>
      <c r="F17" s="22" t="s">
        <v>242</v>
      </c>
      <c r="G17" s="8" t="s">
        <v>217</v>
      </c>
      <c r="H17" s="31" t="s">
        <v>172</v>
      </c>
      <c r="J17" s="85" t="s">
        <v>243</v>
      </c>
      <c r="K17" s="30">
        <v>2</v>
      </c>
      <c r="L17" s="84">
        <f t="shared" si="2"/>
        <v>1.2</v>
      </c>
      <c r="N17" s="77" t="s">
        <v>224</v>
      </c>
      <c r="O17" s="34">
        <v>2</v>
      </c>
      <c r="P17" s="74">
        <f>VLOOKUP($P$16,$B$12:$C$15,2,FALSE)/MAX($O$17:$O$18)*O17</f>
        <v>0</v>
      </c>
      <c r="U17" s="82" t="s">
        <v>202</v>
      </c>
      <c r="V17" s="26" t="s">
        <v>244</v>
      </c>
      <c r="AA17" s="83"/>
      <c r="AB17" s="81"/>
      <c r="AD17" s="83"/>
      <c r="AE17" s="74"/>
      <c r="AG17" s="83"/>
      <c r="AH17" s="74"/>
      <c r="AJ17" s="83"/>
      <c r="AK17" s="74"/>
      <c r="AM17" s="83"/>
      <c r="AN17" s="74"/>
      <c r="AP17" s="83"/>
      <c r="AQ17" s="74"/>
      <c r="AS17" s="83"/>
      <c r="AT17" s="74"/>
    </row>
    <row r="18" spans="2:46" ht="15.75" thickBot="1">
      <c r="B18" s="2" t="s">
        <v>245</v>
      </c>
      <c r="F18" s="83" t="s">
        <v>246</v>
      </c>
      <c r="G18" s="29">
        <v>1</v>
      </c>
      <c r="H18" s="74">
        <f>VLOOKUP($H$17,$B$12:$C$15,2,FALSE)/MAX($G$18:$G$20)*G18</f>
        <v>1</v>
      </c>
      <c r="N18" s="87" t="s">
        <v>228</v>
      </c>
      <c r="O18" s="35">
        <v>1</v>
      </c>
      <c r="P18" s="84">
        <f>VLOOKUP($P$16,$B$12:$C$15,2,FALSE)/MAX($O$17:$O$18)*O18</f>
        <v>0</v>
      </c>
      <c r="U18" s="82" t="s">
        <v>202</v>
      </c>
      <c r="V18" s="26" t="s">
        <v>247</v>
      </c>
      <c r="AA18" s="83"/>
      <c r="AB18" s="81"/>
      <c r="AD18" s="83"/>
      <c r="AE18" s="74"/>
      <c r="AG18" s="83"/>
      <c r="AH18" s="74"/>
      <c r="AJ18" s="83"/>
      <c r="AK18" s="74"/>
      <c r="AM18" s="83"/>
      <c r="AN18" s="74"/>
      <c r="AP18" s="83"/>
      <c r="AQ18" s="74"/>
      <c r="AS18" s="83"/>
      <c r="AT18" s="74"/>
    </row>
    <row r="19" spans="2:46" ht="15.75" thickBot="1">
      <c r="B19" s="2"/>
      <c r="F19" s="83" t="s">
        <v>231</v>
      </c>
      <c r="G19" s="29">
        <v>2</v>
      </c>
      <c r="H19" s="74">
        <f>VLOOKUP($H$17,$B$12:$C$15,2,FALSE)/MAX($G$18:$G$20)*G19</f>
        <v>2</v>
      </c>
      <c r="J19" s="66"/>
      <c r="N19" s="97"/>
      <c r="O19" s="98"/>
      <c r="P19" s="99" t="s">
        <v>165</v>
      </c>
      <c r="U19" s="82" t="s">
        <v>202</v>
      </c>
      <c r="V19" s="26" t="s">
        <v>248</v>
      </c>
      <c r="AA19" s="89"/>
      <c r="AB19" s="90"/>
      <c r="AD19" s="89"/>
      <c r="AE19" s="84"/>
      <c r="AG19" s="89"/>
      <c r="AH19" s="84"/>
      <c r="AJ19" s="89"/>
      <c r="AK19" s="84"/>
      <c r="AM19" s="89"/>
      <c r="AN19" s="84"/>
      <c r="AP19" s="89"/>
      <c r="AQ19" s="84"/>
      <c r="AS19" s="89"/>
      <c r="AT19" s="84"/>
    </row>
    <row r="20" spans="2:46" ht="30.75" thickBot="1">
      <c r="F20" s="89" t="s">
        <v>234</v>
      </c>
      <c r="G20" s="30">
        <v>3</v>
      </c>
      <c r="H20" s="84">
        <f>VLOOKUP($H$17,$B$12:$C$15,2,FALSE)/MAX($G$18:$G$20)*G20</f>
        <v>3</v>
      </c>
      <c r="J20" s="69"/>
      <c r="K20" s="70"/>
      <c r="L20" s="21" t="s">
        <v>165</v>
      </c>
      <c r="N20" s="36" t="s">
        <v>249</v>
      </c>
      <c r="O20" s="15" t="s">
        <v>250</v>
      </c>
      <c r="P20" s="31" t="s">
        <v>170</v>
      </c>
      <c r="U20" s="82" t="s">
        <v>202</v>
      </c>
      <c r="V20" s="26" t="s">
        <v>251</v>
      </c>
    </row>
    <row r="21" spans="2:46">
      <c r="B21" s="8" t="s">
        <v>252</v>
      </c>
      <c r="J21" s="22" t="s">
        <v>253</v>
      </c>
      <c r="K21" s="8" t="s">
        <v>217</v>
      </c>
      <c r="L21" s="31" t="s">
        <v>170</v>
      </c>
      <c r="N21" s="77" t="s">
        <v>224</v>
      </c>
      <c r="O21" s="34">
        <v>2</v>
      </c>
      <c r="P21" s="74">
        <f>VLOOKUP($P$20,$B$12:$C$15,2,FALSE)/MAX($O$21:$O$22)*O21</f>
        <v>0</v>
      </c>
      <c r="U21" s="82" t="s">
        <v>208</v>
      </c>
      <c r="V21" s="26" t="s">
        <v>254</v>
      </c>
    </row>
    <row r="22" spans="2:46" ht="15.75" thickBot="1">
      <c r="B22" s="2" t="s">
        <v>224</v>
      </c>
      <c r="J22" s="83" t="s">
        <v>255</v>
      </c>
      <c r="K22" s="29">
        <v>4</v>
      </c>
      <c r="L22" s="74">
        <f>VLOOKUP($L$21,$B$12:$C$15,2,FALSE)/MAX($K$22:$K$25)*K22</f>
        <v>0</v>
      </c>
      <c r="N22" s="100" t="s">
        <v>228</v>
      </c>
      <c r="O22" s="61">
        <v>1</v>
      </c>
      <c r="P22" s="101">
        <f>VLOOKUP($P$20,$B$12:$C$15,2,FALSE)/MAX($O$21:$O$22)*O22</f>
        <v>0</v>
      </c>
      <c r="U22" s="82" t="s">
        <v>208</v>
      </c>
      <c r="V22" s="26" t="s">
        <v>256</v>
      </c>
    </row>
    <row r="23" spans="2:46">
      <c r="B23" s="2" t="s">
        <v>228</v>
      </c>
      <c r="F23" s="93"/>
      <c r="G23" s="94"/>
      <c r="H23" s="28" t="s">
        <v>165</v>
      </c>
      <c r="J23" s="83" t="s">
        <v>257</v>
      </c>
      <c r="K23" s="29">
        <v>3</v>
      </c>
      <c r="L23" s="74">
        <f>VLOOKUP($L$21,$B$12:$C$15,2,FALSE)/MAX($K$22:$K$25)*K23</f>
        <v>0</v>
      </c>
      <c r="N23" s="93"/>
      <c r="O23" s="94"/>
      <c r="P23" s="91" t="s">
        <v>165</v>
      </c>
      <c r="U23" s="82" t="s">
        <v>211</v>
      </c>
      <c r="V23" s="26" t="s">
        <v>258</v>
      </c>
    </row>
    <row r="24" spans="2:46" ht="30">
      <c r="F24" s="22" t="s">
        <v>259</v>
      </c>
      <c r="G24" s="8" t="s">
        <v>217</v>
      </c>
      <c r="H24" s="31" t="s">
        <v>170</v>
      </c>
      <c r="J24" s="83" t="s">
        <v>260</v>
      </c>
      <c r="K24" s="29">
        <v>2</v>
      </c>
      <c r="L24" s="74">
        <f>VLOOKUP($L$21,$B$12:$C$15,2,FALSE)/MAX($K$22:$K$25)*K24</f>
        <v>0</v>
      </c>
      <c r="N24" s="63" t="s">
        <v>261</v>
      </c>
      <c r="O24" s="62" t="s">
        <v>262</v>
      </c>
      <c r="P24" s="31" t="s">
        <v>170</v>
      </c>
      <c r="U24" s="82" t="s">
        <v>211</v>
      </c>
      <c r="V24" s="26" t="s">
        <v>263</v>
      </c>
    </row>
    <row r="25" spans="2:46">
      <c r="F25" s="83" t="s">
        <v>133</v>
      </c>
      <c r="G25" s="29">
        <v>1</v>
      </c>
      <c r="H25" s="74">
        <f>IFERROR(VLOOKUP($H$24,$B$12:$C$15,2,FALSE)/MAX($G$25:$G$45)*G25,"")</f>
        <v>0</v>
      </c>
      <c r="J25" s="83" t="s">
        <v>264</v>
      </c>
      <c r="K25" s="29">
        <v>1</v>
      </c>
      <c r="L25" s="74">
        <f>VLOOKUP($L$21,$B$12:$C$15,2,FALSE)/MAX($K$22:$K$25)*K25</f>
        <v>0</v>
      </c>
      <c r="N25" s="83" t="s">
        <v>265</v>
      </c>
      <c r="O25" s="29">
        <v>1</v>
      </c>
      <c r="P25" s="74">
        <f>VLOOKUP($P$24,$B$12:$C$15,2,FALSE)/MAX($O$25:$O$28)*O25</f>
        <v>0</v>
      </c>
      <c r="U25" s="82" t="s">
        <v>211</v>
      </c>
      <c r="V25" s="26" t="s">
        <v>266</v>
      </c>
    </row>
    <row r="26" spans="2:46">
      <c r="F26" s="83" t="s">
        <v>134</v>
      </c>
      <c r="G26" s="29">
        <v>1</v>
      </c>
      <c r="H26" s="74">
        <f>IFERROR(VLOOKUP($H$24,$B$12:$C$15,2,FALSE)/MAX($G$25:$G$45)*G26,"")</f>
        <v>0</v>
      </c>
      <c r="J26" s="95"/>
      <c r="L26" s="96"/>
      <c r="N26" s="83" t="s">
        <v>267</v>
      </c>
      <c r="O26" s="29">
        <v>2</v>
      </c>
      <c r="P26" s="74">
        <f>VLOOKUP($P$24,$B$12:$C$15,2,FALSE)/MAX($O$25:$O$28)*O26</f>
        <v>0</v>
      </c>
      <c r="U26" s="82" t="s">
        <v>211</v>
      </c>
      <c r="V26" s="26" t="s">
        <v>268</v>
      </c>
    </row>
    <row r="27" spans="2:46">
      <c r="F27" s="83" t="s">
        <v>135</v>
      </c>
      <c r="G27" s="29">
        <v>1</v>
      </c>
      <c r="H27" s="74">
        <f>IFERROR(VLOOKUP($H$24,$B$12:$C$15,2,FALSE)/MAX($G$25:$G$45)*G27,"")</f>
        <v>0</v>
      </c>
      <c r="J27" s="22" t="s">
        <v>269</v>
      </c>
      <c r="K27" s="8" t="s">
        <v>217</v>
      </c>
      <c r="L27" s="31" t="s">
        <v>170</v>
      </c>
      <c r="N27" s="83" t="s">
        <v>270</v>
      </c>
      <c r="O27" s="29">
        <v>3</v>
      </c>
      <c r="P27" s="74">
        <f>VLOOKUP($P$24,$B$12:$C$15,2,FALSE)/MAX($O$25:$O$28)*O27</f>
        <v>0</v>
      </c>
      <c r="U27" s="82" t="s">
        <v>213</v>
      </c>
      <c r="V27" s="82" t="s">
        <v>213</v>
      </c>
    </row>
    <row r="28" spans="2:46" ht="15.75" thickBot="1">
      <c r="F28" s="83" t="s">
        <v>136</v>
      </c>
      <c r="G28" s="29">
        <v>1</v>
      </c>
      <c r="H28" s="74">
        <f t="shared" ref="H28:H29" si="3">IFERROR(VLOOKUP($H$24,$B$12:$C$15,2,FALSE)/MAX($G$25:$G$45)*G28,"")</f>
        <v>0</v>
      </c>
      <c r="J28" s="83" t="s">
        <v>257</v>
      </c>
      <c r="K28" s="29">
        <v>3</v>
      </c>
      <c r="L28" s="74">
        <f>VLOOKUP($L$27,$B$12:$C$15,2,FALSE)/MAX($K$28:$K$30)*K28</f>
        <v>0</v>
      </c>
      <c r="N28" s="89" t="s">
        <v>271</v>
      </c>
      <c r="O28" s="30">
        <v>4</v>
      </c>
      <c r="P28" s="84">
        <f>VLOOKUP($P$24,$B$12:$C$15,2,FALSE)/MAX($O$25:$O$28)*O28</f>
        <v>0</v>
      </c>
      <c r="U28" s="82" t="s">
        <v>215</v>
      </c>
      <c r="V28" s="26" t="s">
        <v>272</v>
      </c>
    </row>
    <row r="29" spans="2:46">
      <c r="F29" s="83" t="s">
        <v>137</v>
      </c>
      <c r="G29" s="29">
        <v>1</v>
      </c>
      <c r="H29" s="74">
        <f t="shared" si="3"/>
        <v>0</v>
      </c>
      <c r="J29" s="83" t="s">
        <v>260</v>
      </c>
      <c r="K29" s="29">
        <v>2</v>
      </c>
      <c r="L29" s="74">
        <f>VLOOKUP($L$27,$B$12:$C$15,2,FALSE)/MAX($K$28:$K$30)*K29</f>
        <v>0</v>
      </c>
      <c r="U29" s="82" t="s">
        <v>215</v>
      </c>
      <c r="V29" s="26" t="s">
        <v>273</v>
      </c>
    </row>
    <row r="30" spans="2:46" ht="15.75" thickBot="1">
      <c r="F30" s="83" t="s">
        <v>138</v>
      </c>
      <c r="G30" s="29">
        <v>1</v>
      </c>
      <c r="H30" s="74">
        <f t="shared" ref="H30:H45" si="4">IFERROR(VLOOKUP($H$24,$B$12:$C$15,2,FALSE)/MAX($G$25:$G$45)*G30,"")</f>
        <v>0</v>
      </c>
      <c r="J30" s="83" t="s">
        <v>264</v>
      </c>
      <c r="K30" s="29">
        <v>1</v>
      </c>
      <c r="L30" s="74">
        <f>VLOOKUP($L$27,$B$12:$C$15,2,FALSE)/MAX($K$28:$K$30)*K30</f>
        <v>0</v>
      </c>
      <c r="U30" s="82" t="s">
        <v>215</v>
      </c>
      <c r="V30" s="26" t="s">
        <v>274</v>
      </c>
    </row>
    <row r="31" spans="2:46">
      <c r="F31" s="83" t="s">
        <v>139</v>
      </c>
      <c r="G31" s="29">
        <v>1</v>
      </c>
      <c r="H31" s="74">
        <f t="shared" si="4"/>
        <v>0</v>
      </c>
      <c r="J31" s="95"/>
      <c r="L31" s="96"/>
      <c r="N31" s="228"/>
      <c r="O31" s="226"/>
      <c r="P31" s="226" t="s">
        <v>275</v>
      </c>
      <c r="Q31" s="227"/>
      <c r="U31" s="82" t="s">
        <v>215</v>
      </c>
      <c r="V31" s="26" t="s">
        <v>276</v>
      </c>
    </row>
    <row r="32" spans="2:46" ht="30">
      <c r="F32" s="83" t="s">
        <v>140</v>
      </c>
      <c r="G32" s="29">
        <v>1</v>
      </c>
      <c r="H32" s="74">
        <f t="shared" si="4"/>
        <v>0</v>
      </c>
      <c r="J32" s="22" t="s">
        <v>277</v>
      </c>
      <c r="K32" s="8" t="s">
        <v>217</v>
      </c>
      <c r="L32" s="31" t="s">
        <v>170</v>
      </c>
      <c r="N32" s="229"/>
      <c r="O32" s="230"/>
      <c r="P32" s="78" t="s">
        <v>278</v>
      </c>
      <c r="Q32" s="81" t="s">
        <v>279</v>
      </c>
      <c r="U32" s="82" t="s">
        <v>215</v>
      </c>
      <c r="V32" s="26" t="s">
        <v>280</v>
      </c>
    </row>
    <row r="33" spans="6:17">
      <c r="F33" s="83" t="s">
        <v>141</v>
      </c>
      <c r="G33" s="29">
        <v>1</v>
      </c>
      <c r="H33" s="74">
        <f t="shared" si="4"/>
        <v>0</v>
      </c>
      <c r="J33" s="83" t="s">
        <v>257</v>
      </c>
      <c r="K33" s="29">
        <v>3</v>
      </c>
      <c r="L33" s="74">
        <f>VLOOKUP($L$32,$B$12:$C$15,2,FALSE)/MAX($K$33:$K$35)*K33</f>
        <v>0</v>
      </c>
      <c r="N33" s="224" t="s">
        <v>281</v>
      </c>
      <c r="O33" s="2" t="s">
        <v>282</v>
      </c>
      <c r="P33" s="2">
        <v>4</v>
      </c>
      <c r="Q33" s="74">
        <v>2</v>
      </c>
    </row>
    <row r="34" spans="6:17" ht="15.75" thickBot="1">
      <c r="F34" s="83" t="s">
        <v>142</v>
      </c>
      <c r="G34" s="29">
        <v>1</v>
      </c>
      <c r="H34" s="74">
        <f t="shared" si="4"/>
        <v>0</v>
      </c>
      <c r="J34" s="83" t="s">
        <v>260</v>
      </c>
      <c r="K34" s="29">
        <v>2</v>
      </c>
      <c r="L34" s="74">
        <f>VLOOKUP($L$32,$B$12:$C$15,2,FALSE)/MAX($K$33:$K$35)*K34</f>
        <v>0</v>
      </c>
      <c r="N34" s="225"/>
      <c r="O34" s="103" t="s">
        <v>283</v>
      </c>
      <c r="P34" s="103">
        <v>3</v>
      </c>
      <c r="Q34" s="84">
        <v>1</v>
      </c>
    </row>
    <row r="35" spans="6:17" ht="15.75" thickBot="1">
      <c r="F35" s="83" t="s">
        <v>143</v>
      </c>
      <c r="G35" s="29">
        <v>1</v>
      </c>
      <c r="H35" s="74">
        <f t="shared" si="4"/>
        <v>0</v>
      </c>
      <c r="J35" s="89" t="s">
        <v>264</v>
      </c>
      <c r="K35" s="30">
        <v>1</v>
      </c>
      <c r="L35" s="84">
        <f>VLOOKUP($L$32,$B$12:$C$15,2,FALSE)/MAX($K$33:$K$35)*K35</f>
        <v>0</v>
      </c>
    </row>
    <row r="36" spans="6:17">
      <c r="F36" s="83" t="s">
        <v>144</v>
      </c>
      <c r="G36" s="29">
        <v>1</v>
      </c>
      <c r="H36" s="74">
        <f t="shared" si="4"/>
        <v>0</v>
      </c>
    </row>
    <row r="37" spans="6:17" ht="15.75" thickBot="1">
      <c r="F37" s="83" t="s">
        <v>145</v>
      </c>
      <c r="G37" s="29">
        <v>1</v>
      </c>
      <c r="H37" s="74">
        <f t="shared" si="4"/>
        <v>0</v>
      </c>
    </row>
    <row r="38" spans="6:17">
      <c r="F38" s="83" t="s">
        <v>146</v>
      </c>
      <c r="G38" s="29">
        <v>2</v>
      </c>
      <c r="H38" s="74">
        <f t="shared" si="4"/>
        <v>0</v>
      </c>
      <c r="N38" s="69"/>
      <c r="O38" s="70"/>
      <c r="P38" s="70"/>
      <c r="Q38" s="71" t="s">
        <v>165</v>
      </c>
    </row>
    <row r="39" spans="6:17" ht="30">
      <c r="F39" s="83" t="s">
        <v>147</v>
      </c>
      <c r="G39" s="29">
        <v>2</v>
      </c>
      <c r="H39" s="74">
        <f t="shared" si="4"/>
        <v>0</v>
      </c>
      <c r="N39" s="23" t="s">
        <v>284</v>
      </c>
      <c r="O39" s="4" t="s">
        <v>175</v>
      </c>
      <c r="P39" s="4" t="s">
        <v>176</v>
      </c>
      <c r="Q39" s="31" t="s">
        <v>177</v>
      </c>
    </row>
    <row r="40" spans="6:17" ht="45">
      <c r="F40" s="83" t="s">
        <v>148</v>
      </c>
      <c r="G40" s="29">
        <v>2</v>
      </c>
      <c r="H40" s="74">
        <f t="shared" si="4"/>
        <v>0</v>
      </c>
      <c r="N40" s="104" t="s">
        <v>285</v>
      </c>
      <c r="O40" s="78" t="s">
        <v>183</v>
      </c>
      <c r="P40" s="29">
        <v>5</v>
      </c>
      <c r="Q40" s="74">
        <f>VLOOKUP($Q$2,$B$12:$C$15,2,FALSE)/MAX($P$3:$P$7)*P40</f>
        <v>2</v>
      </c>
    </row>
    <row r="41" spans="6:17" ht="30">
      <c r="F41" s="83" t="s">
        <v>149</v>
      </c>
      <c r="G41" s="29">
        <v>2</v>
      </c>
      <c r="H41" s="74">
        <f t="shared" si="4"/>
        <v>0</v>
      </c>
      <c r="N41" s="75" t="s">
        <v>286</v>
      </c>
      <c r="O41" s="78" t="s">
        <v>287</v>
      </c>
      <c r="P41" s="29">
        <v>4</v>
      </c>
      <c r="Q41" s="74">
        <f>VLOOKUP($Q$2,$B$12:$C$15,2,FALSE)/MAX($P$3:$P$7)*P41</f>
        <v>1.6</v>
      </c>
    </row>
    <row r="42" spans="6:17" ht="45">
      <c r="F42" s="83" t="s">
        <v>150</v>
      </c>
      <c r="G42" s="29">
        <v>3</v>
      </c>
      <c r="H42" s="74">
        <f t="shared" si="4"/>
        <v>0</v>
      </c>
      <c r="N42" s="75" t="s">
        <v>288</v>
      </c>
      <c r="O42" s="78" t="s">
        <v>289</v>
      </c>
      <c r="P42" s="29">
        <v>3</v>
      </c>
      <c r="Q42" s="74">
        <f>VLOOKUP($Q$2,$B$12:$C$15,2,FALSE)/MAX($P$3:$P$7)*P42</f>
        <v>1.2000000000000002</v>
      </c>
    </row>
    <row r="43" spans="6:17" ht="45">
      <c r="F43" s="83" t="s">
        <v>151</v>
      </c>
      <c r="G43" s="29">
        <v>3</v>
      </c>
      <c r="H43" s="74">
        <f t="shared" si="4"/>
        <v>0</v>
      </c>
      <c r="N43" s="75" t="s">
        <v>290</v>
      </c>
      <c r="O43" s="78" t="s">
        <v>291</v>
      </c>
      <c r="P43" s="29">
        <v>2</v>
      </c>
      <c r="Q43" s="74">
        <f>VLOOKUP($Q$2,$B$12:$C$15,2,FALSE)/MAX($P$3:$P$7)*P43</f>
        <v>0.8</v>
      </c>
    </row>
    <row r="44" spans="6:17" ht="15.75" thickBot="1">
      <c r="F44" s="83" t="s">
        <v>152</v>
      </c>
      <c r="G44" s="29">
        <v>3</v>
      </c>
      <c r="H44" s="74">
        <f t="shared" si="4"/>
        <v>0</v>
      </c>
      <c r="N44" s="85" t="s">
        <v>205</v>
      </c>
      <c r="O44" s="88" t="s">
        <v>206</v>
      </c>
      <c r="P44" s="30">
        <v>1</v>
      </c>
      <c r="Q44" s="84">
        <f>VLOOKUP($Q$2,$B$12:$C$15,2,FALSE)/MAX($P$3:$P$7)*P44</f>
        <v>0.4</v>
      </c>
    </row>
    <row r="45" spans="6:17" ht="15.75" thickBot="1">
      <c r="F45" s="89" t="s">
        <v>153</v>
      </c>
      <c r="G45" s="30">
        <v>3</v>
      </c>
      <c r="H45" s="84">
        <f t="shared" si="4"/>
        <v>0</v>
      </c>
    </row>
    <row r="46" spans="6:17" ht="15.75" thickBot="1"/>
    <row r="47" spans="6:17">
      <c r="F47" s="93"/>
      <c r="G47" s="94"/>
      <c r="H47" s="28" t="s">
        <v>165</v>
      </c>
    </row>
    <row r="48" spans="6:17">
      <c r="F48" s="22" t="s">
        <v>292</v>
      </c>
      <c r="G48" s="8" t="s">
        <v>217</v>
      </c>
      <c r="H48" s="31" t="s">
        <v>170</v>
      </c>
    </row>
    <row r="49" spans="6:8">
      <c r="F49" s="83" t="s">
        <v>293</v>
      </c>
      <c r="G49" s="29">
        <v>1</v>
      </c>
      <c r="H49" s="74">
        <f>IFERROR(VLOOKUP($H$48,$B$12:$C$15,2,FALSE)/MAX($G$49:$G$50)*G49,"")</f>
        <v>0</v>
      </c>
    </row>
    <row r="50" spans="6:8">
      <c r="F50" s="83" t="s">
        <v>294</v>
      </c>
      <c r="G50" s="29">
        <v>2</v>
      </c>
      <c r="H50" s="74">
        <f>IFERROR(VLOOKUP($H$48,$B$12:$C$15,2,FALSE)/MAX($G$49:$G$50)*G50,"")</f>
        <v>0</v>
      </c>
    </row>
  </sheetData>
  <mergeCells count="34">
    <mergeCell ref="AS12:AT12"/>
    <mergeCell ref="AA13:AB13"/>
    <mergeCell ref="AD13:AE13"/>
    <mergeCell ref="AG13:AH13"/>
    <mergeCell ref="AJ13:AK13"/>
    <mergeCell ref="AM13:AN13"/>
    <mergeCell ref="AP13:AQ13"/>
    <mergeCell ref="AS13:AT13"/>
    <mergeCell ref="AD12:AE12"/>
    <mergeCell ref="AG12:AH12"/>
    <mergeCell ref="AJ12:AK12"/>
    <mergeCell ref="AM12:AN12"/>
    <mergeCell ref="AP12:AQ12"/>
    <mergeCell ref="AP1:AQ1"/>
    <mergeCell ref="AP2:AQ2"/>
    <mergeCell ref="AS1:AT1"/>
    <mergeCell ref="AS2:AT2"/>
    <mergeCell ref="AV1:AW1"/>
    <mergeCell ref="AV2:AW2"/>
    <mergeCell ref="AD2:AE2"/>
    <mergeCell ref="AG2:AH2"/>
    <mergeCell ref="AJ2:AK2"/>
    <mergeCell ref="AM2:AN2"/>
    <mergeCell ref="AA1:AB1"/>
    <mergeCell ref="AD1:AE1"/>
    <mergeCell ref="AG1:AH1"/>
    <mergeCell ref="AJ1:AK1"/>
    <mergeCell ref="AM1:AN1"/>
    <mergeCell ref="N33:N34"/>
    <mergeCell ref="P31:Q31"/>
    <mergeCell ref="N31:O32"/>
    <mergeCell ref="U1:V1"/>
    <mergeCell ref="AA2:AB2"/>
    <mergeCell ref="AA12:AB12"/>
  </mergeCells>
  <dataValidations count="1">
    <dataValidation type="list" allowBlank="1" showInputMessage="1" showErrorMessage="1" sqref="D2 H2 H11 H17 L11 L2 L21 L27 L32 P11 P16 P20 P24 Q2 H24 H48 Q39" xr:uid="{99B30FDA-F25F-4D07-A347-91E1CDA0202E}">
      <formula1>$B$12:$B$15</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Sogin S.p.A.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Bruno Flaviano</dc:creator>
  <cp:keywords/>
  <dc:description/>
  <cp:lastModifiedBy/>
  <cp:revision/>
  <dcterms:created xsi:type="dcterms:W3CDTF">2024-07-16T12:56:17Z</dcterms:created>
  <dcterms:modified xsi:type="dcterms:W3CDTF">2024-08-07T17:07:02Z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98124df-03f0-4cdf-b399-aaf54953b75a_Enabled">
    <vt:lpwstr>true</vt:lpwstr>
  </property>
  <property fmtid="{D5CDD505-2E9C-101B-9397-08002B2CF9AE}" pid="3" name="MSIP_Label_198124df-03f0-4cdf-b399-aaf54953b75a_SetDate">
    <vt:lpwstr>2024-07-16T12:56:19Z</vt:lpwstr>
  </property>
  <property fmtid="{D5CDD505-2E9C-101B-9397-08002B2CF9AE}" pid="4" name="MSIP_Label_198124df-03f0-4cdf-b399-aaf54953b75a_Method">
    <vt:lpwstr>Standard</vt:lpwstr>
  </property>
  <property fmtid="{D5CDD505-2E9C-101B-9397-08002B2CF9AE}" pid="5" name="MSIP_Label_198124df-03f0-4cdf-b399-aaf54953b75a_Name">
    <vt:lpwstr>Etichetta Digitale_0</vt:lpwstr>
  </property>
  <property fmtid="{D5CDD505-2E9C-101B-9397-08002B2CF9AE}" pid="6" name="MSIP_Label_198124df-03f0-4cdf-b399-aaf54953b75a_SiteId">
    <vt:lpwstr>9daa3517-cb58-496c-b5b4-f9ac2a30048b</vt:lpwstr>
  </property>
  <property fmtid="{D5CDD505-2E9C-101B-9397-08002B2CF9AE}" pid="7" name="MSIP_Label_198124df-03f0-4cdf-b399-aaf54953b75a_ActionId">
    <vt:lpwstr>17cfa6b9-dafa-467b-a277-658b70cbddd7</vt:lpwstr>
  </property>
  <property fmtid="{D5CDD505-2E9C-101B-9397-08002B2CF9AE}" pid="8" name="MSIP_Label_198124df-03f0-4cdf-b399-aaf54953b75a_ContentBits">
    <vt:lpwstr>0</vt:lpwstr>
  </property>
</Properties>
</file>